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205" windowHeight="7740"/>
  </bookViews>
  <sheets>
    <sheet name="PL 01 VNĐH" sheetId="22" r:id="rId1"/>
    <sheet name="PL 02" sheetId="21" r:id="rId2"/>
    <sheet name="PL 03" sheetId="12" r:id="rId3"/>
    <sheet name="PL 04" sheetId="23" r:id="rId4"/>
  </sheet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5" i="12"/>
  <c r="F125"/>
  <c r="V124"/>
  <c r="F124"/>
  <c r="V123"/>
  <c r="F123"/>
  <c r="U122"/>
  <c r="V122" s="1"/>
  <c r="T122"/>
  <c r="T119" s="1"/>
  <c r="S122"/>
  <c r="S119" s="1"/>
  <c r="Q122"/>
  <c r="Q119" s="1"/>
  <c r="P122"/>
  <c r="P119" s="1"/>
  <c r="O122"/>
  <c r="O119" s="1"/>
  <c r="N122"/>
  <c r="N119" s="1"/>
  <c r="M122"/>
  <c r="M119" s="1"/>
  <c r="L122"/>
  <c r="L119" s="1"/>
  <c r="K122"/>
  <c r="K119" s="1"/>
  <c r="J122"/>
  <c r="J119" s="1"/>
  <c r="I122"/>
  <c r="I119" s="1"/>
  <c r="H122"/>
  <c r="H119" s="1"/>
  <c r="G122"/>
  <c r="G119" s="1"/>
  <c r="F119" s="1"/>
  <c r="F122"/>
  <c r="E122"/>
  <c r="E119" s="1"/>
  <c r="V121"/>
  <c r="G121"/>
  <c r="F121" s="1"/>
  <c r="V120"/>
  <c r="G120"/>
  <c r="F120" s="1"/>
  <c r="U118"/>
  <c r="G118"/>
  <c r="I118" s="1"/>
  <c r="F118"/>
  <c r="U117"/>
  <c r="V117" s="1"/>
  <c r="I117"/>
  <c r="F117"/>
  <c r="T116"/>
  <c r="S116"/>
  <c r="R116"/>
  <c r="Q116"/>
  <c r="O116"/>
  <c r="M116"/>
  <c r="L116"/>
  <c r="K116"/>
  <c r="J116"/>
  <c r="H116"/>
  <c r="G116"/>
  <c r="F116"/>
  <c r="E116"/>
  <c r="V115"/>
  <c r="G115"/>
  <c r="F115" s="1"/>
  <c r="U114"/>
  <c r="V114" s="1"/>
  <c r="T114"/>
  <c r="S114"/>
  <c r="R114"/>
  <c r="Q114"/>
  <c r="Q113" s="1"/>
  <c r="P114"/>
  <c r="P113" s="1"/>
  <c r="O114"/>
  <c r="O113" s="1"/>
  <c r="M114"/>
  <c r="M113" s="1"/>
  <c r="L114"/>
  <c r="L113" s="1"/>
  <c r="K114"/>
  <c r="K113" s="1"/>
  <c r="J114"/>
  <c r="J113" s="1"/>
  <c r="I114"/>
  <c r="I113" s="1"/>
  <c r="H114"/>
  <c r="H113" s="1"/>
  <c r="E114"/>
  <c r="E113" s="1"/>
  <c r="T113"/>
  <c r="S113"/>
  <c r="R113"/>
  <c r="H112"/>
  <c r="G112"/>
  <c r="U112" s="1"/>
  <c r="F112"/>
  <c r="T111"/>
  <c r="T110" s="1"/>
  <c r="S111"/>
  <c r="S110" s="1"/>
  <c r="Q111"/>
  <c r="Q110" s="1"/>
  <c r="O111"/>
  <c r="O110" s="1"/>
  <c r="M111"/>
  <c r="M110" s="1"/>
  <c r="L111"/>
  <c r="K111"/>
  <c r="K110" s="1"/>
  <c r="J111"/>
  <c r="J110" s="1"/>
  <c r="I111"/>
  <c r="I110" s="1"/>
  <c r="H111"/>
  <c r="H110" s="1"/>
  <c r="E111"/>
  <c r="E110" s="1"/>
  <c r="L110"/>
  <c r="V109"/>
  <c r="G109"/>
  <c r="F109" s="1"/>
  <c r="I108"/>
  <c r="I100" s="1"/>
  <c r="G108"/>
  <c r="J108" s="1"/>
  <c r="V107"/>
  <c r="S107"/>
  <c r="S100" s="1"/>
  <c r="G107"/>
  <c r="F107" s="1"/>
  <c r="V106"/>
  <c r="H106"/>
  <c r="G106" s="1"/>
  <c r="F106" s="1"/>
  <c r="V105"/>
  <c r="G105"/>
  <c r="F105" s="1"/>
  <c r="V104"/>
  <c r="G104"/>
  <c r="F104"/>
  <c r="V103"/>
  <c r="R103"/>
  <c r="R100" s="1"/>
  <c r="P103"/>
  <c r="G103"/>
  <c r="F103" s="1"/>
  <c r="V102"/>
  <c r="H102"/>
  <c r="G102" s="1"/>
  <c r="F102" s="1"/>
  <c r="V101"/>
  <c r="O101"/>
  <c r="O100" s="1"/>
  <c r="O96" s="1"/>
  <c r="H101"/>
  <c r="G101"/>
  <c r="F101" s="1"/>
  <c r="T100"/>
  <c r="Q100"/>
  <c r="P100"/>
  <c r="N100"/>
  <c r="M100"/>
  <c r="M96" s="1"/>
  <c r="L100"/>
  <c r="L96" s="1"/>
  <c r="K100"/>
  <c r="V99"/>
  <c r="H99"/>
  <c r="G99"/>
  <c r="F99"/>
  <c r="V98"/>
  <c r="H98"/>
  <c r="G98" s="1"/>
  <c r="U97"/>
  <c r="T97"/>
  <c r="T96" s="1"/>
  <c r="S97"/>
  <c r="R97"/>
  <c r="Q97"/>
  <c r="Q96" s="1"/>
  <c r="P97"/>
  <c r="O97"/>
  <c r="N97"/>
  <c r="M97"/>
  <c r="L97"/>
  <c r="K97"/>
  <c r="J97"/>
  <c r="I97"/>
  <c r="K96"/>
  <c r="U95"/>
  <c r="V95" s="1"/>
  <c r="F95"/>
  <c r="V94"/>
  <c r="G94"/>
  <c r="F94" s="1"/>
  <c r="V93"/>
  <c r="S93"/>
  <c r="G93"/>
  <c r="F93" s="1"/>
  <c r="S92"/>
  <c r="U92" s="1"/>
  <c r="V92" s="1"/>
  <c r="G92"/>
  <c r="F92"/>
  <c r="S91"/>
  <c r="S57" s="1"/>
  <c r="G91"/>
  <c r="J91" s="1"/>
  <c r="Q90"/>
  <c r="Q57" s="1"/>
  <c r="U89"/>
  <c r="I89"/>
  <c r="F89"/>
  <c r="U88"/>
  <c r="V88" s="1"/>
  <c r="G88"/>
  <c r="F88"/>
  <c r="V87"/>
  <c r="I87"/>
  <c r="G87"/>
  <c r="J87" s="1"/>
  <c r="F87"/>
  <c r="V86"/>
  <c r="G86"/>
  <c r="F86" s="1"/>
  <c r="V85"/>
  <c r="P85"/>
  <c r="G85"/>
  <c r="F85"/>
  <c r="V84"/>
  <c r="G84"/>
  <c r="F84"/>
  <c r="V83"/>
  <c r="G83"/>
  <c r="F83"/>
  <c r="V82"/>
  <c r="G82"/>
  <c r="F82" s="1"/>
  <c r="V81"/>
  <c r="G81"/>
  <c r="F81"/>
  <c r="V80"/>
  <c r="G80"/>
  <c r="F80"/>
  <c r="V79"/>
  <c r="G79"/>
  <c r="F79"/>
  <c r="V78"/>
  <c r="G78"/>
  <c r="F78" s="1"/>
  <c r="V77"/>
  <c r="G77"/>
  <c r="F77" s="1"/>
  <c r="V76"/>
  <c r="G76"/>
  <c r="F76"/>
  <c r="V75"/>
  <c r="G75"/>
  <c r="F75"/>
  <c r="V74"/>
  <c r="T74"/>
  <c r="T57" s="1"/>
  <c r="T49" s="1"/>
  <c r="G74"/>
  <c r="F74" s="1"/>
  <c r="V73"/>
  <c r="G73"/>
  <c r="F73" s="1"/>
  <c r="V72"/>
  <c r="G72"/>
  <c r="J72" s="1"/>
  <c r="F72"/>
  <c r="V71"/>
  <c r="R71"/>
  <c r="H71"/>
  <c r="G71" s="1"/>
  <c r="V70"/>
  <c r="R70"/>
  <c r="H70"/>
  <c r="F70"/>
  <c r="V69"/>
  <c r="R69"/>
  <c r="G69"/>
  <c r="F69"/>
  <c r="V68"/>
  <c r="G68"/>
  <c r="F68" s="1"/>
  <c r="V67"/>
  <c r="G67"/>
  <c r="F67"/>
  <c r="V66"/>
  <c r="G66"/>
  <c r="F66" s="1"/>
  <c r="V65"/>
  <c r="O65"/>
  <c r="G65"/>
  <c r="F65" s="1"/>
  <c r="V64"/>
  <c r="O64"/>
  <c r="G64"/>
  <c r="F64"/>
  <c r="V63"/>
  <c r="G63"/>
  <c r="F63"/>
  <c r="V62"/>
  <c r="G62"/>
  <c r="F62" s="1"/>
  <c r="V61"/>
  <c r="G61"/>
  <c r="F61" s="1"/>
  <c r="V60"/>
  <c r="G60"/>
  <c r="F60"/>
  <c r="V59"/>
  <c r="G59"/>
  <c r="F59"/>
  <c r="V58"/>
  <c r="G58"/>
  <c r="F58" s="1"/>
  <c r="P57"/>
  <c r="N57"/>
  <c r="M57"/>
  <c r="L57"/>
  <c r="K57"/>
  <c r="V56"/>
  <c r="H56"/>
  <c r="G56"/>
  <c r="G55" s="1"/>
  <c r="F55" s="1"/>
  <c r="F56"/>
  <c r="U55"/>
  <c r="V55" s="1"/>
  <c r="S55"/>
  <c r="Q55"/>
  <c r="P55"/>
  <c r="O55"/>
  <c r="N55"/>
  <c r="M55"/>
  <c r="L55"/>
  <c r="K55"/>
  <c r="J55"/>
  <c r="I55"/>
  <c r="H55"/>
  <c r="E55"/>
  <c r="V54"/>
  <c r="H54"/>
  <c r="G54"/>
  <c r="F54"/>
  <c r="E54"/>
  <c r="V53"/>
  <c r="H53"/>
  <c r="G53" s="1"/>
  <c r="V52"/>
  <c r="M52"/>
  <c r="H52" s="1"/>
  <c r="G52" s="1"/>
  <c r="V51"/>
  <c r="H51"/>
  <c r="G51"/>
  <c r="F51"/>
  <c r="E51"/>
  <c r="U50"/>
  <c r="T50"/>
  <c r="S50"/>
  <c r="R50"/>
  <c r="Q50"/>
  <c r="P50"/>
  <c r="P49" s="1"/>
  <c r="O50"/>
  <c r="N50"/>
  <c r="M50"/>
  <c r="L50"/>
  <c r="K50"/>
  <c r="J50"/>
  <c r="I50"/>
  <c r="U48"/>
  <c r="U42" s="1"/>
  <c r="F48"/>
  <c r="V47"/>
  <c r="G47"/>
  <c r="J47" s="1"/>
  <c r="F47" s="1"/>
  <c r="V46"/>
  <c r="G46"/>
  <c r="J46" s="1"/>
  <c r="F46"/>
  <c r="V45"/>
  <c r="H45"/>
  <c r="G45" s="1"/>
  <c r="V44"/>
  <c r="G44"/>
  <c r="J44" s="1"/>
  <c r="F44" s="1"/>
  <c r="V43"/>
  <c r="O43"/>
  <c r="H43" s="1"/>
  <c r="G43" s="1"/>
  <c r="T42"/>
  <c r="S42"/>
  <c r="R42"/>
  <c r="R41" s="1"/>
  <c r="Q42"/>
  <c r="Q41" s="1"/>
  <c r="P42"/>
  <c r="P41" s="1"/>
  <c r="O42"/>
  <c r="O41" s="1"/>
  <c r="N42"/>
  <c r="N41" s="1"/>
  <c r="M42"/>
  <c r="M41" s="1"/>
  <c r="L42"/>
  <c r="L41" s="1"/>
  <c r="K42"/>
  <c r="K41" s="1"/>
  <c r="I42"/>
  <c r="E42"/>
  <c r="T41"/>
  <c r="S41"/>
  <c r="I41"/>
  <c r="E41"/>
  <c r="V39"/>
  <c r="S39"/>
  <c r="G39"/>
  <c r="F39" s="1"/>
  <c r="G38"/>
  <c r="V37"/>
  <c r="J37"/>
  <c r="I37"/>
  <c r="F37"/>
  <c r="U36"/>
  <c r="V36" s="1"/>
  <c r="J36"/>
  <c r="I36"/>
  <c r="F36"/>
  <c r="V35"/>
  <c r="G35"/>
  <c r="J35" s="1"/>
  <c r="V34"/>
  <c r="G34"/>
  <c r="J34" s="1"/>
  <c r="F34" s="1"/>
  <c r="V33"/>
  <c r="P33"/>
  <c r="G33"/>
  <c r="F33"/>
  <c r="T32"/>
  <c r="T21" s="1"/>
  <c r="T16" s="1"/>
  <c r="S32"/>
  <c r="U32" s="1"/>
  <c r="V32" s="1"/>
  <c r="G32"/>
  <c r="J32" s="1"/>
  <c r="F32" s="1"/>
  <c r="S31"/>
  <c r="J31"/>
  <c r="F31" s="1"/>
  <c r="I31"/>
  <c r="U30"/>
  <c r="V30" s="1"/>
  <c r="J30"/>
  <c r="F30" s="1"/>
  <c r="I30"/>
  <c r="U29"/>
  <c r="N29"/>
  <c r="N21" s="1"/>
  <c r="J29"/>
  <c r="F29" s="1"/>
  <c r="I29"/>
  <c r="V28"/>
  <c r="G28"/>
  <c r="F28" s="1"/>
  <c r="V27"/>
  <c r="G27"/>
  <c r="J27" s="1"/>
  <c r="F27" s="1"/>
  <c r="V26"/>
  <c r="G26"/>
  <c r="J26" s="1"/>
  <c r="F26" s="1"/>
  <c r="V25"/>
  <c r="J25"/>
  <c r="F25" s="1"/>
  <c r="H25"/>
  <c r="H21" s="1"/>
  <c r="V24"/>
  <c r="P24"/>
  <c r="P21" s="1"/>
  <c r="G24"/>
  <c r="F24" s="1"/>
  <c r="V23"/>
  <c r="G23"/>
  <c r="J23" s="1"/>
  <c r="V22"/>
  <c r="G22"/>
  <c r="F22" s="1"/>
  <c r="R21"/>
  <c r="Q21"/>
  <c r="O21"/>
  <c r="M21"/>
  <c r="L21"/>
  <c r="K21"/>
  <c r="E21"/>
  <c r="V20"/>
  <c r="H20"/>
  <c r="G20"/>
  <c r="F20"/>
  <c r="E20" s="1"/>
  <c r="V19"/>
  <c r="H19"/>
  <c r="G19" s="1"/>
  <c r="F19" s="1"/>
  <c r="E19" s="1"/>
  <c r="V18"/>
  <c r="H18"/>
  <c r="G18" s="1"/>
  <c r="F18" s="1"/>
  <c r="E18" s="1"/>
  <c r="U17"/>
  <c r="V17" s="1"/>
  <c r="S17"/>
  <c r="R17"/>
  <c r="Q17"/>
  <c r="Q16" s="1"/>
  <c r="P17"/>
  <c r="O17"/>
  <c r="O16" s="1"/>
  <c r="N17"/>
  <c r="M17"/>
  <c r="M16" s="1"/>
  <c r="L17"/>
  <c r="K17"/>
  <c r="J17"/>
  <c r="I17"/>
  <c r="H15"/>
  <c r="G15" s="1"/>
  <c r="F15" s="1"/>
  <c r="V14"/>
  <c r="H14"/>
  <c r="G14" s="1"/>
  <c r="F14" s="1"/>
  <c r="T13"/>
  <c r="T12" s="1"/>
  <c r="S13"/>
  <c r="S12" s="1"/>
  <c r="R13"/>
  <c r="R12" s="1"/>
  <c r="Q13"/>
  <c r="Q12" s="1"/>
  <c r="P13"/>
  <c r="P12" s="1"/>
  <c r="O13"/>
  <c r="O12" s="1"/>
  <c r="N13"/>
  <c r="M13"/>
  <c r="L13"/>
  <c r="L12" s="1"/>
  <c r="K13"/>
  <c r="K12" s="1"/>
  <c r="J13"/>
  <c r="J12" s="1"/>
  <c r="I13"/>
  <c r="I12" s="1"/>
  <c r="H13"/>
  <c r="H12" s="1"/>
  <c r="E13"/>
  <c r="E12" s="1"/>
  <c r="N12"/>
  <c r="M12"/>
  <c r="G10"/>
  <c r="F10" s="1"/>
  <c r="T10" i="23"/>
  <c r="T11"/>
  <c r="T12"/>
  <c r="H18"/>
  <c r="I18"/>
  <c r="J18"/>
  <c r="K18"/>
  <c r="L18"/>
  <c r="M18"/>
  <c r="N18"/>
  <c r="O18"/>
  <c r="P18"/>
  <c r="Q18"/>
  <c r="R18"/>
  <c r="S18"/>
  <c r="S10" s="1"/>
  <c r="T18"/>
  <c r="H19"/>
  <c r="I19"/>
  <c r="J19"/>
  <c r="K19"/>
  <c r="L19"/>
  <c r="M19"/>
  <c r="N19"/>
  <c r="O19"/>
  <c r="P19"/>
  <c r="Q19"/>
  <c r="R19"/>
  <c r="S19"/>
  <c r="T19"/>
  <c r="T21"/>
  <c r="T22"/>
  <c r="T13"/>
  <c r="T14"/>
  <c r="T15"/>
  <c r="T16"/>
  <c r="T17"/>
  <c r="T20"/>
  <c r="T23"/>
  <c r="T24"/>
  <c r="T25"/>
  <c r="T26"/>
  <c r="T27"/>
  <c r="T28"/>
  <c r="G11"/>
  <c r="H11"/>
  <c r="I11"/>
  <c r="J11"/>
  <c r="K11"/>
  <c r="L11"/>
  <c r="M11"/>
  <c r="N11"/>
  <c r="O11"/>
  <c r="P11"/>
  <c r="Q11"/>
  <c r="R11"/>
  <c r="S11"/>
  <c r="G12"/>
  <c r="H12"/>
  <c r="I12"/>
  <c r="J12"/>
  <c r="K12"/>
  <c r="L12"/>
  <c r="M12"/>
  <c r="N12"/>
  <c r="O12"/>
  <c r="P12"/>
  <c r="Q12"/>
  <c r="R12"/>
  <c r="S12"/>
  <c r="H21"/>
  <c r="I21"/>
  <c r="J21"/>
  <c r="K21"/>
  <c r="L21"/>
  <c r="M21"/>
  <c r="N21"/>
  <c r="O21"/>
  <c r="P21"/>
  <c r="Q21"/>
  <c r="R21"/>
  <c r="S21"/>
  <c r="H22"/>
  <c r="I22"/>
  <c r="J22"/>
  <c r="K22"/>
  <c r="L22"/>
  <c r="M22"/>
  <c r="N22"/>
  <c r="O22"/>
  <c r="P22"/>
  <c r="Q22"/>
  <c r="R22"/>
  <c r="S22"/>
  <c r="S14"/>
  <c r="S15"/>
  <c r="S16"/>
  <c r="S17"/>
  <c r="S20"/>
  <c r="S23"/>
  <c r="S24"/>
  <c r="S25"/>
  <c r="S26"/>
  <c r="S27"/>
  <c r="S28"/>
  <c r="S13"/>
  <c r="E53" i="12" l="1"/>
  <c r="F53"/>
  <c r="Q49"/>
  <c r="R16"/>
  <c r="H97"/>
  <c r="P16"/>
  <c r="H100"/>
  <c r="K16"/>
  <c r="K11" s="1"/>
  <c r="K9" s="1"/>
  <c r="K8" s="1"/>
  <c r="U113"/>
  <c r="V113" s="1"/>
  <c r="L16"/>
  <c r="L11" s="1"/>
  <c r="L9" s="1"/>
  <c r="L8" s="1"/>
  <c r="P96"/>
  <c r="P11" s="1"/>
  <c r="P9" s="1"/>
  <c r="P8" s="1"/>
  <c r="F98"/>
  <c r="E98"/>
  <c r="K49"/>
  <c r="L49"/>
  <c r="N96"/>
  <c r="G97"/>
  <c r="F97" s="1"/>
  <c r="I116"/>
  <c r="F38"/>
  <c r="T11"/>
  <c r="T9" s="1"/>
  <c r="T8" s="1"/>
  <c r="N49"/>
  <c r="O57"/>
  <c r="O49" s="1"/>
  <c r="O11" s="1"/>
  <c r="O9" s="1"/>
  <c r="O8" s="1"/>
  <c r="R57"/>
  <c r="R49" s="1"/>
  <c r="G114"/>
  <c r="G111"/>
  <c r="J57"/>
  <c r="J38"/>
  <c r="J21" s="1"/>
  <c r="J16" s="1"/>
  <c r="J11" s="1"/>
  <c r="J9" s="1"/>
  <c r="J8" s="1"/>
  <c r="F91"/>
  <c r="U116"/>
  <c r="V116" s="1"/>
  <c r="U38"/>
  <c r="V38" s="1"/>
  <c r="S49"/>
  <c r="H96"/>
  <c r="U15"/>
  <c r="U13" s="1"/>
  <c r="V13" s="1"/>
  <c r="H57"/>
  <c r="E99"/>
  <c r="F23"/>
  <c r="E101"/>
  <c r="E100" s="1"/>
  <c r="G100"/>
  <c r="G42"/>
  <c r="N16"/>
  <c r="J49"/>
  <c r="J41"/>
  <c r="J43"/>
  <c r="I96"/>
  <c r="G13"/>
  <c r="F71"/>
  <c r="E71"/>
  <c r="S21"/>
  <c r="S16" s="1"/>
  <c r="U31"/>
  <c r="V31" s="1"/>
  <c r="V118"/>
  <c r="V42"/>
  <c r="U41"/>
  <c r="V41" s="1"/>
  <c r="M49"/>
  <c r="M11" s="1"/>
  <c r="M9" s="1"/>
  <c r="M8" s="1"/>
  <c r="G50"/>
  <c r="V112"/>
  <c r="U111"/>
  <c r="F52"/>
  <c r="E52"/>
  <c r="E50" s="1"/>
  <c r="J45"/>
  <c r="F45" s="1"/>
  <c r="E17"/>
  <c r="E16" s="1"/>
  <c r="G17"/>
  <c r="R96"/>
  <c r="Q11"/>
  <c r="Q9" s="1"/>
  <c r="Q8" s="1"/>
  <c r="H17"/>
  <c r="H16" s="1"/>
  <c r="V89"/>
  <c r="S96"/>
  <c r="J100"/>
  <c r="J96" s="1"/>
  <c r="F108"/>
  <c r="H42"/>
  <c r="H41" s="1"/>
  <c r="G41" s="1"/>
  <c r="V50"/>
  <c r="V48"/>
  <c r="H50"/>
  <c r="U91"/>
  <c r="V91" s="1"/>
  <c r="U119"/>
  <c r="V119" s="1"/>
  <c r="V29"/>
  <c r="U108"/>
  <c r="F35"/>
  <c r="E68"/>
  <c r="V97"/>
  <c r="N11" l="1"/>
  <c r="N9" s="1"/>
  <c r="N8" s="1"/>
  <c r="R11"/>
  <c r="R9" s="1"/>
  <c r="R8" s="1"/>
  <c r="H49"/>
  <c r="E57"/>
  <c r="E49" s="1"/>
  <c r="E11" s="1"/>
  <c r="E9" s="1"/>
  <c r="E8" s="1"/>
  <c r="E97"/>
  <c r="E96" s="1"/>
  <c r="U12"/>
  <c r="V15"/>
  <c r="G110"/>
  <c r="F110" s="1"/>
  <c r="F111"/>
  <c r="G113"/>
  <c r="F113" s="1"/>
  <c r="F114"/>
  <c r="F17"/>
  <c r="S11"/>
  <c r="S9" s="1"/>
  <c r="S8" s="1"/>
  <c r="J42"/>
  <c r="F42" s="1"/>
  <c r="F43"/>
  <c r="V108"/>
  <c r="U100"/>
  <c r="H11"/>
  <c r="H9" s="1"/>
  <c r="H8" s="1"/>
  <c r="V111"/>
  <c r="U110"/>
  <c r="V110" s="1"/>
  <c r="G12"/>
  <c r="F13"/>
  <c r="F100"/>
  <c r="V12"/>
  <c r="F41"/>
  <c r="F50"/>
  <c r="G96"/>
  <c r="F96" s="1"/>
  <c r="F12" l="1"/>
  <c r="V100"/>
  <c r="U96"/>
  <c r="V96" s="1"/>
  <c r="F7" i="23" l="1"/>
  <c r="E7"/>
  <c r="F10"/>
  <c r="E10"/>
  <c r="F18" l="1"/>
  <c r="G18"/>
  <c r="H10"/>
  <c r="I10"/>
  <c r="J10"/>
  <c r="K10"/>
  <c r="L10"/>
  <c r="M10"/>
  <c r="M7" s="1"/>
  <c r="N10"/>
  <c r="N7" s="1"/>
  <c r="O10"/>
  <c r="O7" s="1"/>
  <c r="P10"/>
  <c r="E18"/>
  <c r="F21"/>
  <c r="G21"/>
  <c r="H7"/>
  <c r="I7"/>
  <c r="E21"/>
  <c r="F22"/>
  <c r="G22"/>
  <c r="O25"/>
  <c r="G25"/>
  <c r="Q24"/>
  <c r="I24"/>
  <c r="R23"/>
  <c r="Q23"/>
  <c r="G23"/>
  <c r="G20"/>
  <c r="Q20" s="1"/>
  <c r="F19"/>
  <c r="E19"/>
  <c r="G10"/>
  <c r="G7" s="1"/>
  <c r="L7"/>
  <c r="K7"/>
  <c r="J7"/>
  <c r="F12"/>
  <c r="F11" s="1"/>
  <c r="E12"/>
  <c r="E11" s="1"/>
  <c r="R9"/>
  <c r="G9"/>
  <c r="K126" i="21"/>
  <c r="K125"/>
  <c r="K124"/>
  <c r="K123"/>
  <c r="K122"/>
  <c r="K121"/>
  <c r="K120"/>
  <c r="K119"/>
  <c r="K118"/>
  <c r="K117"/>
  <c r="K116"/>
  <c r="K115"/>
  <c r="K114" s="1"/>
  <c r="K113" s="1"/>
  <c r="K112" s="1"/>
  <c r="K111" s="1"/>
  <c r="P114"/>
  <c r="O114"/>
  <c r="N114"/>
  <c r="N113" s="1"/>
  <c r="N112" s="1"/>
  <c r="N111" s="1"/>
  <c r="M114"/>
  <c r="M113" s="1"/>
  <c r="M112" s="1"/>
  <c r="M111" s="1"/>
  <c r="L114"/>
  <c r="L113" s="1"/>
  <c r="L112" s="1"/>
  <c r="L111" s="1"/>
  <c r="J114"/>
  <c r="J113" s="1"/>
  <c r="J112" s="1"/>
  <c r="J111" s="1"/>
  <c r="I114"/>
  <c r="I113" s="1"/>
  <c r="I112" s="1"/>
  <c r="I111" s="1"/>
  <c r="H114"/>
  <c r="H113" s="1"/>
  <c r="H112" s="1"/>
  <c r="H111" s="1"/>
  <c r="G114"/>
  <c r="G113" s="1"/>
  <c r="G112" s="1"/>
  <c r="G111" s="1"/>
  <c r="P113"/>
  <c r="P112" s="1"/>
  <c r="P111" s="1"/>
  <c r="O113"/>
  <c r="O112" s="1"/>
  <c r="O111" s="1"/>
  <c r="K110"/>
  <c r="K109"/>
  <c r="P108"/>
  <c r="P107" s="1"/>
  <c r="P106" s="1"/>
  <c r="O108"/>
  <c r="O107" s="1"/>
  <c r="O106" s="1"/>
  <c r="N108"/>
  <c r="N107" s="1"/>
  <c r="N106" s="1"/>
  <c r="M108"/>
  <c r="M107" s="1"/>
  <c r="M106" s="1"/>
  <c r="L108"/>
  <c r="L107" s="1"/>
  <c r="L106" s="1"/>
  <c r="K108"/>
  <c r="K107" s="1"/>
  <c r="K106" s="1"/>
  <c r="J108"/>
  <c r="I108"/>
  <c r="H108"/>
  <c r="H107" s="1"/>
  <c r="H106" s="1"/>
  <c r="G108"/>
  <c r="G107" s="1"/>
  <c r="G106" s="1"/>
  <c r="J107"/>
  <c r="J106" s="1"/>
  <c r="I107"/>
  <c r="I106" s="1"/>
  <c r="K105"/>
  <c r="K104"/>
  <c r="K103"/>
  <c r="K102"/>
  <c r="K101"/>
  <c r="K100"/>
  <c r="K99"/>
  <c r="K98"/>
  <c r="K97" s="1"/>
  <c r="P97"/>
  <c r="O97"/>
  <c r="N97"/>
  <c r="M97"/>
  <c r="L97"/>
  <c r="J97"/>
  <c r="I97"/>
  <c r="H97"/>
  <c r="G97"/>
  <c r="K96"/>
  <c r="K95"/>
  <c r="K94" s="1"/>
  <c r="J95"/>
  <c r="J94" s="1"/>
  <c r="I95"/>
  <c r="I94" s="1"/>
  <c r="I93" s="1"/>
  <c r="P94"/>
  <c r="P93" s="1"/>
  <c r="O94"/>
  <c r="O93" s="1"/>
  <c r="N94"/>
  <c r="M94"/>
  <c r="L94"/>
  <c r="L93" s="1"/>
  <c r="H94"/>
  <c r="H93" s="1"/>
  <c r="G94"/>
  <c r="G93" s="1"/>
  <c r="N93"/>
  <c r="M93"/>
  <c r="K92"/>
  <c r="O91"/>
  <c r="O90" s="1"/>
  <c r="N91"/>
  <c r="N90" s="1"/>
  <c r="M91"/>
  <c r="M90" s="1"/>
  <c r="L91"/>
  <c r="L90" s="1"/>
  <c r="K91"/>
  <c r="K90" s="1"/>
  <c r="J91"/>
  <c r="I91"/>
  <c r="H91"/>
  <c r="G91"/>
  <c r="G90" s="1"/>
  <c r="J90"/>
  <c r="I90"/>
  <c r="H90"/>
  <c r="K89"/>
  <c r="K88"/>
  <c r="K87"/>
  <c r="K86"/>
  <c r="K85"/>
  <c r="K84"/>
  <c r="K83"/>
  <c r="K82"/>
  <c r="K81"/>
  <c r="K80"/>
  <c r="K79"/>
  <c r="K78"/>
  <c r="K77"/>
  <c r="K76"/>
  <c r="K75"/>
  <c r="K74"/>
  <c r="K73"/>
  <c r="K72"/>
  <c r="K71"/>
  <c r="K70"/>
  <c r="K69"/>
  <c r="K68"/>
  <c r="K67"/>
  <c r="K66"/>
  <c r="K65"/>
  <c r="K64"/>
  <c r="K63"/>
  <c r="K62"/>
  <c r="K61"/>
  <c r="K60"/>
  <c r="K59" s="1"/>
  <c r="P59"/>
  <c r="O59"/>
  <c r="N59"/>
  <c r="M59"/>
  <c r="L59"/>
  <c r="J59"/>
  <c r="I59"/>
  <c r="H59"/>
  <c r="G59"/>
  <c r="K58"/>
  <c r="P57"/>
  <c r="O57"/>
  <c r="N57"/>
  <c r="M57"/>
  <c r="L57"/>
  <c r="K57"/>
  <c r="J57"/>
  <c r="I57"/>
  <c r="H57"/>
  <c r="G57"/>
  <c r="K56"/>
  <c r="L55"/>
  <c r="L52" s="1"/>
  <c r="K55"/>
  <c r="K54"/>
  <c r="K53"/>
  <c r="K52" s="1"/>
  <c r="J53"/>
  <c r="J52" s="1"/>
  <c r="I53"/>
  <c r="I52" s="1"/>
  <c r="H53"/>
  <c r="H52" s="1"/>
  <c r="G53"/>
  <c r="P52"/>
  <c r="O52"/>
  <c r="O51" s="1"/>
  <c r="N52"/>
  <c r="N51" s="1"/>
  <c r="M52"/>
  <c r="M51" s="1"/>
  <c r="G52"/>
  <c r="G14" s="1"/>
  <c r="P51"/>
  <c r="K50"/>
  <c r="K49" s="1"/>
  <c r="K48" s="1"/>
  <c r="P49"/>
  <c r="P48" s="1"/>
  <c r="P47" s="1"/>
  <c r="O49"/>
  <c r="O48" s="1"/>
  <c r="N49"/>
  <c r="M49"/>
  <c r="L49"/>
  <c r="L48" s="1"/>
  <c r="J49"/>
  <c r="J48" s="1"/>
  <c r="I49"/>
  <c r="I48" s="1"/>
  <c r="H49"/>
  <c r="H48" s="1"/>
  <c r="G49"/>
  <c r="G48" s="1"/>
  <c r="N48"/>
  <c r="N47" s="1"/>
  <c r="M48"/>
  <c r="K46"/>
  <c r="K45"/>
  <c r="K44"/>
  <c r="K43"/>
  <c r="K42"/>
  <c r="K41"/>
  <c r="K40" s="1"/>
  <c r="K39" s="1"/>
  <c r="P40"/>
  <c r="P39" s="1"/>
  <c r="O40"/>
  <c r="O39" s="1"/>
  <c r="N40"/>
  <c r="M40"/>
  <c r="L40"/>
  <c r="J40"/>
  <c r="J39" s="1"/>
  <c r="I40"/>
  <c r="I39" s="1"/>
  <c r="H40"/>
  <c r="H16" s="1"/>
  <c r="G40"/>
  <c r="G39" s="1"/>
  <c r="N39"/>
  <c r="M39"/>
  <c r="L39"/>
  <c r="K38"/>
  <c r="K37"/>
  <c r="K36"/>
  <c r="K35"/>
  <c r="K34"/>
  <c r="K33"/>
  <c r="K32"/>
  <c r="K31"/>
  <c r="K30"/>
  <c r="K29"/>
  <c r="K28"/>
  <c r="K27"/>
  <c r="P26"/>
  <c r="P16" s="1"/>
  <c r="O26"/>
  <c r="N26"/>
  <c r="M26"/>
  <c r="L26"/>
  <c r="K26"/>
  <c r="J26"/>
  <c r="I26"/>
  <c r="H26"/>
  <c r="G26"/>
  <c r="G16" s="1"/>
  <c r="K25"/>
  <c r="K24"/>
  <c r="L23"/>
  <c r="L22" s="1"/>
  <c r="K23"/>
  <c r="K22" s="1"/>
  <c r="P22"/>
  <c r="P15" s="1"/>
  <c r="O22"/>
  <c r="O15" s="1"/>
  <c r="N22"/>
  <c r="N15" s="1"/>
  <c r="M22"/>
  <c r="M15" s="1"/>
  <c r="J22"/>
  <c r="I22"/>
  <c r="H22"/>
  <c r="H15" s="1"/>
  <c r="G22"/>
  <c r="G21" s="1"/>
  <c r="J21"/>
  <c r="K20"/>
  <c r="K19"/>
  <c r="O18"/>
  <c r="O17" s="1"/>
  <c r="N18"/>
  <c r="N16" s="1"/>
  <c r="M18"/>
  <c r="M16" s="1"/>
  <c r="L18"/>
  <c r="L17" s="1"/>
  <c r="K18"/>
  <c r="K17" s="1"/>
  <c r="J18"/>
  <c r="J17" s="1"/>
  <c r="I18"/>
  <c r="H18"/>
  <c r="G18"/>
  <c r="P17"/>
  <c r="I17"/>
  <c r="H17"/>
  <c r="G17"/>
  <c r="T16"/>
  <c r="S16"/>
  <c r="R16"/>
  <c r="I16"/>
  <c r="T15"/>
  <c r="S15"/>
  <c r="R15"/>
  <c r="P14"/>
  <c r="O14"/>
  <c r="N14"/>
  <c r="M14"/>
  <c r="K12"/>
  <c r="T11"/>
  <c r="S11"/>
  <c r="R11"/>
  <c r="Q25" i="23" l="1"/>
  <c r="K8"/>
  <c r="E22"/>
  <c r="P7"/>
  <c r="Q10"/>
  <c r="I25"/>
  <c r="I20"/>
  <c r="G19"/>
  <c r="L51" i="21"/>
  <c r="L14"/>
  <c r="L47"/>
  <c r="H51"/>
  <c r="H47" s="1"/>
  <c r="H14"/>
  <c r="I15"/>
  <c r="K51"/>
  <c r="K47" s="1"/>
  <c r="K14"/>
  <c r="K93"/>
  <c r="O47"/>
  <c r="K15"/>
  <c r="K21"/>
  <c r="K13" s="1"/>
  <c r="K11" s="1"/>
  <c r="K10" s="1"/>
  <c r="K9" s="1"/>
  <c r="J15"/>
  <c r="J93"/>
  <c r="L15"/>
  <c r="L21"/>
  <c r="L13" s="1"/>
  <c r="L11" s="1"/>
  <c r="L10" s="1"/>
  <c r="L9" s="1"/>
  <c r="I14"/>
  <c r="I51"/>
  <c r="I47" s="1"/>
  <c r="I13" s="1"/>
  <c r="I11" s="1"/>
  <c r="I10" s="1"/>
  <c r="I9" s="1"/>
  <c r="J51"/>
  <c r="J47" s="1"/>
  <c r="J13" s="1"/>
  <c r="J11" s="1"/>
  <c r="J10" s="1"/>
  <c r="J9" s="1"/>
  <c r="J14"/>
  <c r="M47"/>
  <c r="K16"/>
  <c r="L16"/>
  <c r="N21"/>
  <c r="O21"/>
  <c r="O13" s="1"/>
  <c r="O11" s="1"/>
  <c r="O10" s="1"/>
  <c r="O9" s="1"/>
  <c r="M17"/>
  <c r="O16"/>
  <c r="H39"/>
  <c r="G15"/>
  <c r="H21"/>
  <c r="H13" s="1"/>
  <c r="H11" s="1"/>
  <c r="H10" s="1"/>
  <c r="H9" s="1"/>
  <c r="J16"/>
  <c r="M21"/>
  <c r="P21"/>
  <c r="P13" s="1"/>
  <c r="P11" s="1"/>
  <c r="P10" s="1"/>
  <c r="P9" s="1"/>
  <c r="N17"/>
  <c r="N13" s="1"/>
  <c r="N11" s="1"/>
  <c r="N10" s="1"/>
  <c r="N9" s="1"/>
  <c r="I21"/>
  <c r="G51"/>
  <c r="G47" s="1"/>
  <c r="G13" s="1"/>
  <c r="G11" s="1"/>
  <c r="G10" s="1"/>
  <c r="G9" s="1"/>
  <c r="M8" i="23" l="1"/>
  <c r="O8"/>
  <c r="F8"/>
  <c r="N8"/>
  <c r="L8"/>
  <c r="I8"/>
  <c r="R10"/>
  <c r="P8"/>
  <c r="M13" i="21"/>
  <c r="M11" s="1"/>
  <c r="M10" s="1"/>
  <c r="M9" s="1"/>
  <c r="E8" i="23" l="1"/>
  <c r="Q8"/>
  <c r="Q7" s="1"/>
  <c r="R8" l="1"/>
  <c r="R7" s="1"/>
  <c r="H8"/>
  <c r="J8" l="1"/>
  <c r="G8"/>
  <c r="U40" i="12" l="1"/>
  <c r="V40" s="1"/>
  <c r="G21"/>
  <c r="F21" s="1"/>
  <c r="F40"/>
  <c r="I40"/>
  <c r="I21"/>
  <c r="I16" s="1"/>
  <c r="U21" l="1"/>
  <c r="V21" s="1"/>
  <c r="U16"/>
  <c r="G16"/>
  <c r="F16" s="1"/>
  <c r="G57"/>
  <c r="G49" s="1"/>
  <c r="U90"/>
  <c r="V90" s="1"/>
  <c r="F90"/>
  <c r="I90"/>
  <c r="I57"/>
  <c r="I49" s="1"/>
  <c r="I11" s="1"/>
  <c r="I9" s="1"/>
  <c r="I8" s="1"/>
  <c r="V16" l="1"/>
  <c r="F49"/>
  <c r="G11"/>
  <c r="F11" s="1"/>
  <c r="F57"/>
  <c r="U57"/>
  <c r="G9"/>
  <c r="F9" l="1"/>
  <c r="G8"/>
  <c r="F8" s="1"/>
  <c r="V57"/>
  <c r="U49"/>
  <c r="V49" l="1"/>
  <c r="U11"/>
  <c r="U9" l="1"/>
  <c r="V11"/>
  <c r="U8" l="1"/>
  <c r="V9"/>
  <c r="V8" l="1"/>
</calcChain>
</file>

<file path=xl/sharedStrings.xml><?xml version="1.0" encoding="utf-8"?>
<sst xmlns="http://schemas.openxmlformats.org/spreadsheetml/2006/main" count="1236" uniqueCount="587">
  <si>
    <t>TT</t>
  </si>
  <si>
    <t>Năm 2021</t>
  </si>
  <si>
    <t>Năm 2022</t>
  </si>
  <si>
    <t>Năm 2023</t>
  </si>
  <si>
    <t>Năm 2024</t>
  </si>
  <si>
    <t>Năm 2025</t>
  </si>
  <si>
    <t>Ghi chú</t>
  </si>
  <si>
    <t>TỔNG SỐ</t>
  </si>
  <si>
    <t>A</t>
  </si>
  <si>
    <t>a</t>
  </si>
  <si>
    <t>b</t>
  </si>
  <si>
    <t>c</t>
  </si>
  <si>
    <t>B</t>
  </si>
  <si>
    <t>1</t>
  </si>
  <si>
    <t>I</t>
  </si>
  <si>
    <t>II</t>
  </si>
  <si>
    <t>III</t>
  </si>
  <si>
    <t>IV</t>
  </si>
  <si>
    <t>Tổng số</t>
  </si>
  <si>
    <t>Nhà làm việc UBND xã Phong Hóa</t>
  </si>
  <si>
    <t>2759/QĐ-UBND ngày 25/12/2020</t>
  </si>
  <si>
    <t>UBND TT Đồng Lê</t>
  </si>
  <si>
    <t>2</t>
  </si>
  <si>
    <t>3</t>
  </si>
  <si>
    <t>UBND xã Cao Quảng</t>
  </si>
  <si>
    <t>Chủ đầu tư</t>
  </si>
  <si>
    <t>UBND xã Hương Hóa</t>
  </si>
  <si>
    <t>UBND xã Tiến Hóa</t>
  </si>
  <si>
    <t>UBND xã Thanh Thạch</t>
  </si>
  <si>
    <t>UBND xã Lâm Hóa</t>
  </si>
  <si>
    <t>UBND xã Lê Hóa</t>
  </si>
  <si>
    <t>UBND xã Kim Hóa</t>
  </si>
  <si>
    <t>UBND xã Văn Hóa</t>
  </si>
  <si>
    <t>UBND xã Ngư Hóa</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</si>
  <si>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</si>
  <si>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</si>
  <si>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</si>
  <si>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</si>
  <si>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</si>
  <si>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</si>
  <si>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</si>
  <si>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</si>
  <si>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</si>
  <si>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</si>
  <si>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</si>
  <si>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</si>
  <si>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</si>
  <si>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</si>
  <si>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</si>
  <si>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</si>
  <si>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</si>
  <si>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</si>
  <si>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</si>
  <si>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</si>
  <si>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</si>
  <si>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</si>
  <si>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</si>
  <si>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</si>
  <si>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</si>
  <si>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</si>
  <si>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</si>
  <si>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</si>
  <si>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</si>
  <si>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</si>
  <si>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</si>
  <si>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</si>
  <si>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</si>
  <si>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</si>
  <si>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</si>
  <si>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UBND xã Mai Hóa</t>
  </si>
  <si>
    <t>2023-2025</t>
  </si>
  <si>
    <t>2022-2023</t>
  </si>
  <si>
    <t>2021-2022</t>
  </si>
  <si>
    <t>2023-2024</t>
  </si>
  <si>
    <t>2024-2025</t>
  </si>
  <si>
    <t>Đơn vị tính: Triệu đồng</t>
  </si>
  <si>
    <t>STT</t>
  </si>
  <si>
    <t>Danh mục công trình</t>
  </si>
  <si>
    <t>Thời gian KC-HT</t>
  </si>
  <si>
    <t>Dự kiến TMĐT</t>
  </si>
  <si>
    <t>Lũy kế vốn bố trí hết năm 2020</t>
  </si>
  <si>
    <t>Số QĐ, ngày, tháng, năm</t>
  </si>
  <si>
    <t>Tổng tất cả các nguồn vốn</t>
  </si>
  <si>
    <t>Trong đó:</t>
  </si>
  <si>
    <t>Trong đó: NS huyện</t>
  </si>
  <si>
    <t>NSTT</t>
  </si>
  <si>
    <t>Tiền đất</t>
  </si>
  <si>
    <t xml:space="preserve">I </t>
  </si>
  <si>
    <t>NGUỒN VỐN TRONG CÂN ĐỐI NGÂN SÁCH</t>
  </si>
  <si>
    <t>A.1</t>
  </si>
  <si>
    <t>Vốn chuẩn bị đầu tư</t>
  </si>
  <si>
    <t>A.2</t>
  </si>
  <si>
    <t>Vốn thực hiện dự án</t>
  </si>
  <si>
    <t>Lĩnh vực Quốc phòng</t>
  </si>
  <si>
    <t>Công trình khởi công mới giai đoạn 2021-2025</t>
  </si>
  <si>
    <t>Nhà trực Trung đội dân quân cơ động huyện</t>
  </si>
  <si>
    <t>2021-2023</t>
  </si>
  <si>
    <t>1801/QĐ-UBND ngày 05/8/2021</t>
  </si>
  <si>
    <t>BCH Quân sự huyện</t>
  </si>
  <si>
    <t>Sở chỉ huy diễn tập khu vực phòng thủ</t>
  </si>
  <si>
    <t>UBND huyện</t>
  </si>
  <si>
    <t>Lĩnh vực Giáo dục và Đào tạo</t>
  </si>
  <si>
    <t>Công trình chuyển tiếp từ giai đoạn 2016-2020</t>
  </si>
  <si>
    <t>Nhà hiệu bộ 2 tầng trường Mầm non Lâm Hóa.</t>
  </si>
  <si>
    <t>2019-2021</t>
  </si>
  <si>
    <t>2772/QĐ-UBND ngày 25/10/2019</t>
  </si>
  <si>
    <t>Xây dựng nhà lớp học Trường Mầm non
 Thanh Lạng, xã Thanh Hoá, huyện Tuyên Hoá (vốn lồng ghép NS tỉnh)</t>
  </si>
  <si>
    <t>2020-2022</t>
  </si>
  <si>
    <t>2036/QĐ-UBND ngày 28/9/2020</t>
  </si>
  <si>
    <t>UBND huyện Tuyên Hóa</t>
  </si>
  <si>
    <t xml:space="preserve"> Đắp đất làm mặt bằng trường Mầm non
Mai Hoá.</t>
  </si>
  <si>
    <t>100/QĐ-UBND ngày 16/01/2021</t>
  </si>
  <si>
    <t>Nhà lớp học 2 tầng 6 phòng Trường Tiểu Học Bắc Sơn, xã Thanh Hóa</t>
  </si>
  <si>
    <t>2758/QĐ-UBND ngày 25/12/2020</t>
  </si>
  <si>
    <t>UBND xã Thanh Hóa</t>
  </si>
  <si>
    <t>Nhà lớp học 2 tầng 4 phòng Trường Tiểu Học  Huyền Thủy, xã Thạch Hóa</t>
  </si>
  <si>
    <t>82/QĐ-UBND ngày 17/01/2022</t>
  </si>
  <si>
    <t>UBND xã Thạch Hóa</t>
  </si>
  <si>
    <t>Cải tạo, san lấp mặt bằng Trường PTDT bán trú TH&amp;THCS Lâm Hóa</t>
  </si>
  <si>
    <t>3084/QĐ-UBND
ngày 30/11/2021</t>
  </si>
  <si>
    <t>Nhà lớp học 6 phòng 2 tầng trường TH số 2 Đồng Lê</t>
  </si>
  <si>
    <t>Nhà lớp học 6 phòng 2 tầng trường Mầm non Thuận Hóa</t>
  </si>
  <si>
    <t>UBND xã Thuận Hóa</t>
  </si>
  <si>
    <t>Nhà lớp học 2 tầng 6 phòng Trường Tiểu học Châu Hóa</t>
  </si>
  <si>
    <t>UBND xã Châu Hóa</t>
  </si>
  <si>
    <t>Nhà lớp học 3 tầng 9 phòng học Trường Mầm non Đồng Lê</t>
  </si>
  <si>
    <t>Nhà lớp học 3 tầng 12 phòng học và các phòng chức năng Trường MN Đồng Lê</t>
  </si>
  <si>
    <t>Nhà lớp học bộ môn 6 phòng 2 tầng trường THCS Đồng Lê</t>
  </si>
  <si>
    <t>Nhà lớp học 2 tầng 6 phòng  Trường Mầm non Bắc Sơn, xã Thanh Hóa</t>
  </si>
  <si>
    <t>Nhà lớp học bộ môn 6 phòng 2 tầng Khu vực lẻ, Trường tiểu học Cao Quảng (giai đoạn 1).</t>
  </si>
  <si>
    <t>Xây dựng trường Mầm non Tân Thủy, xã Kim Hóa</t>
  </si>
  <si>
    <t>893/QĐ-UBND
ngày 02/6/2022</t>
  </si>
  <si>
    <t>UBND xã 
Kim Hóa</t>
  </si>
  <si>
    <t xml:space="preserve">Nhà lớp học 2 tầng 8 phòng trường TH&amp;THCS Ngư Hóa </t>
  </si>
  <si>
    <t>3073/QĐ-UBND
ngày 29/11/2021</t>
  </si>
  <si>
    <t>Nhà lớp học 6 phòng 2 tầng Trường TH&amp;THCS Văn Hóa</t>
  </si>
  <si>
    <t>Nhà lớp học và phòng học bộ môn 2 tầng 6 phòng Trường THCS Châu Hóa</t>
  </si>
  <si>
    <t>UBND xã 
Châu Hóa</t>
  </si>
  <si>
    <t>Phòng đa chức năng Trường TH Châu Hóa</t>
  </si>
  <si>
    <t>Nhà lớp học bộ môn 6 phòng 2 tầng Trường tiểu học Kim Lũ (giai đoạn 1)</t>
  </si>
  <si>
    <t>Nhà lớp học 4 phòng 2 tầng Trường tiểu học Hương Hóa (giai đoạn 1, tầng 1)</t>
  </si>
  <si>
    <t>Cải tạo mặt bằng xây dựng công trình trường Mầm non Đồng Lê</t>
  </si>
  <si>
    <t>Lĩnh vực Văn Hóa, Thông tin</t>
  </si>
  <si>
    <t>Nhà văn hóa thôn Đức Phú 1, xã Đức Hóa</t>
  </si>
  <si>
    <t>2762/QĐ-UBND ngày 25/12/2020</t>
  </si>
  <si>
    <t>UBND xã Đức Hóa</t>
  </si>
  <si>
    <t>Nhà văn hóa  thôn Cương Trung, xã Tiến Hóa</t>
  </si>
  <si>
    <t>3107/QĐ-UBND ngày 30/11/2021</t>
  </si>
  <si>
    <t>Nhà văn Hóa xã Sơn Hóa (giai đoạn 2, tầng 2)</t>
  </si>
  <si>
    <t>3081/QĐ-UBND ngày 30/11/2021</t>
  </si>
  <si>
    <t>UBND xã Sơn Hóa</t>
  </si>
  <si>
    <t>Nhà văn hóa thôn Bàu xã Tiến Hóa</t>
  </si>
  <si>
    <t>Nhà văn hóa thôn Đông Tân xã Tiến Hóa</t>
  </si>
  <si>
    <t>Hỗ trợ xây dựng thiết chế văn hóa, thể thao, thôn, bản, tiểu khu</t>
  </si>
  <si>
    <t>UBND các xã, TT</t>
  </si>
  <si>
    <t>Giao thông - thủy lợi</t>
  </si>
  <si>
    <t>Trả nợ công trình hoàn thành chưa bố trí đủ vốn</t>
  </si>
  <si>
    <t>Cầu nội thôn Hợp Tiến xã Cao Quảng</t>
  </si>
  <si>
    <t>3072/QĐ-UBND ngày 22/10/2018</t>
  </si>
  <si>
    <t>Nâng cấp tuyến đường ngập lụt liên xã Phong Hoá (Vốn lồng ghép NS tỉnh)</t>
  </si>
  <si>
    <t>4870QĐ-UBND ngày 29/12/2017</t>
  </si>
  <si>
    <t>Cầu xóm mới thôn Trung Lào, xã Thuận Hóa</t>
  </si>
  <si>
    <t>2735/QĐ-UBND ngày 23/10/2019</t>
  </si>
  <si>
    <t>Cống + Đường vuốt nối thôn Kim Lịch, xã Kim Hóa</t>
  </si>
  <si>
    <t>2734/QĐ-UBND ngày 23/10/2019</t>
  </si>
  <si>
    <t>Nâng cấp, mở rộng tuyến đường nối từ đường Hồ Chí Minh đến khu hạ tầng di tích lịch sử cấp Quốc gia "Hang Lèn Hà" xã Thanh Hóa, huyện Tuyên Hóa (Vốn lồng ghép NS tỉnh)</t>
  </si>
  <si>
    <t>4074/QĐ-UBND ngày 28/10/2019</t>
  </si>
  <si>
    <t>Bê tông đường chính khu vực chợ Vang, xã Văn Hóa</t>
  </si>
  <si>
    <t>2763/QĐ-UBND ngày 25/12/2020</t>
  </si>
  <si>
    <t xml:space="preserve"> UBND xã Văn Hóa</t>
  </si>
  <si>
    <t>Đường liên thôn Sơn Thủy - Phú Xuân, xã Cao Quảng</t>
  </si>
  <si>
    <t>2778/QĐ-UBND ngày 28/12/2020</t>
  </si>
  <si>
    <t>Xây mới Cống động Hương, thôn Minh Cầm Nội, xã Phong Hóa</t>
  </si>
  <si>
    <t>UBND xã Phong Hóa</t>
  </si>
  <si>
    <t>Đường nội đồng thôn Đại Sơn</t>
  </si>
  <si>
    <t>2756/QĐ-UBND ngày 25/12/2020</t>
  </si>
  <si>
    <t>UBND xã Đồng Hóa</t>
  </si>
  <si>
    <t>Cống bản đường nội thôn Tam Đăng, xã Sơn Hóa</t>
  </si>
  <si>
    <t>2757/QĐ-UBND ngày 25/12/2020</t>
  </si>
  <si>
    <t>Đường nội đồng Ba Tâm, xã Thuận Hóa</t>
  </si>
  <si>
    <t>2766/QĐ-UBND ngày 25/12/2020</t>
  </si>
  <si>
    <t>Đường vào cổng chính BCH Quân sự huyện</t>
  </si>
  <si>
    <t>1859/QĐ-UBND ngày 11/8/2021</t>
  </si>
  <si>
    <t>Nâng cấp đường Võ Nguyên Giáp đoạn từ đường Hùng Vương đi trường TH số 1 Đồng Lê</t>
  </si>
  <si>
    <t>1028/QĐ-UBND ngày 19/5/2021</t>
  </si>
  <si>
    <t>Nâng cấp đường Ngô Quyền đoạn từ đường Lê Lợi đi đường Trần Phú</t>
  </si>
  <si>
    <t>Đường nội thôn Tiền Phong xã Lê Hóa</t>
  </si>
  <si>
    <t>Đường từ xóm cây Lim đến xóm cây Trám thôn 3, xã Thanh Thạch</t>
  </si>
  <si>
    <t>Đường giao thông nội đồng từ nhà anh Trường ra đồng Phooc, xã Lâm Hóa</t>
  </si>
  <si>
    <t>Đường nội thôn Trung Làng đến chợ Vang, xã Văn Hóa</t>
  </si>
  <si>
    <t>Đường GTNT nội thôn Đồng Phú</t>
  </si>
  <si>
    <t>Cống ruộng su và đường hai đầu cống thôn Tây Hóa</t>
  </si>
  <si>
    <t>Đường nội đồng Phúc Tùng - Cồn Cam</t>
  </si>
  <si>
    <t>Đường GTNT thôn Đại Sơn</t>
  </si>
  <si>
    <t>Đường bê tông từ nhà ông Toán đến nhà ông Vỵ thôn Kim Ninh, xã Kim Hóa</t>
  </si>
  <si>
    <t>Nâng cấp, sửa chữa các tuyến đường thôn 2 và thôn 3, xã Thanh Thạch</t>
  </si>
  <si>
    <t>Nâng cấp kênh mương Huyền Thủy</t>
  </si>
  <si>
    <t>UBND xã  Thạch Hóa</t>
  </si>
  <si>
    <t>Đường nội thôn Chùa Bụt, xã Cao Quảng</t>
  </si>
  <si>
    <t>UBND xã  Cao Quảng</t>
  </si>
  <si>
    <t>Đường nội thôn Tân Sơn, xã Sơn Hóa</t>
  </si>
  <si>
    <t>UBND xã
 Sơn Hóa</t>
  </si>
  <si>
    <t>Bê tông hóa đoạn từ Lý Thường Kiệt vào đường phụ cận xã Lê Hóa</t>
  </si>
  <si>
    <t>Nâng cấp đường Nguyễn Hữu Cảnh đoạn từ đường Lý Thường Kiệt vào Công ty Thái Sơn QB</t>
  </si>
  <si>
    <t>2025-2026</t>
  </si>
  <si>
    <t>Bê tông hóa đường phía Nam Kho bạc đoạn từ đường Trần Hưng Đạo đi đường Lý Thái Tổ</t>
  </si>
  <si>
    <t>Nâng cấp, mở rộng đường Phan Châu Trinh</t>
  </si>
  <si>
    <t>Đường nội đồng Đức Phú, xã Đức Hóa</t>
  </si>
  <si>
    <t>3106/QĐ-UBND
ngày 30/11/2021</t>
  </si>
  <si>
    <t>Mở rộng đoạn đường nối từ đường 559 ra sông Gianh, khu vực đình làng, xã Văn Hóa</t>
  </si>
  <si>
    <t>30224/QĐ-UBND
ngày 23/11/2021</t>
  </si>
  <si>
    <t>Đường và cầu Quảng Hòa - Hợp Tiến, xã Cao Quảng</t>
  </si>
  <si>
    <t>Đường nối từ QL12A đến đường bê tông liên thôn Nam Sơn - Xuân Hóa, xã Mai Hóa</t>
  </si>
  <si>
    <t>Kè chống sạt lở bờ sông Gianh đoạn qua thôn Lạc Sơn, xã Châu Hóa (giai đoạn 1)</t>
  </si>
  <si>
    <t>Khắc phục khẩn cấp tuyến kè chống sạt lở bờ sông đoạn qua các xã Thuận Hóa, Phong Hóa</t>
  </si>
  <si>
    <t>Hạ tầng các tuyến đường nội thị, thị trấn 
Đồng Lê, huyện Tuyên Hóa</t>
  </si>
  <si>
    <t>Đường Giao thông nông thôn từ xóm 1 Sảo Phong đi đồng Đội Vại thôn Minh Cầm Nội, xã Phong Hóa</t>
  </si>
  <si>
    <t>Nâng cấp, sửa chữa đường nội thôn Tam Đa, xã Sơn Hóa</t>
  </si>
  <si>
    <t>UBND xã Sơn  Hóa</t>
  </si>
  <si>
    <t>Đường nội thôn Quảng Hóa xã Lê Hóa</t>
  </si>
  <si>
    <t>Đường liên thôn Đức Phú 4 - Cồn Cam, xã Đức Hóa</t>
  </si>
  <si>
    <t>Tuyến đường kết nối trục chính qua khu hạ tầng Tam Đa xã Tiến Hóa đi xã Mai Hóa</t>
  </si>
  <si>
    <t>Lĩnh vực quản lý nhà nước</t>
  </si>
  <si>
    <t>Nhà làm việc UBND xã Kim Hóa</t>
  </si>
  <si>
    <t>Nhà làm việc UBND xã Lâm Hóa</t>
  </si>
  <si>
    <t>Hội  trường và nhà làm việc UBND xã Lê Hóa (tầng 2)</t>
  </si>
  <si>
    <t>2761/QĐ-UBND
ngày 25/12/2020</t>
  </si>
  <si>
    <t>Nhà hội trường Phòng Giáo dục và Đào tạo huyện Tuyên Hóa</t>
  </si>
  <si>
    <t>2767/QĐ-UBND
ngày 25/12/2020</t>
  </si>
  <si>
    <t>Phòng Giáo dục và ĐT huyện</t>
  </si>
  <si>
    <t>3082/QĐ-UBND
ngày 30/01/2021</t>
  </si>
  <si>
    <t>Nhà làm việc UBND xã Đồng Hóa tầng 2 (giai đoạn 2)</t>
  </si>
  <si>
    <t>3080/QĐ-UBND
ngày 30/11/2021</t>
  </si>
  <si>
    <t>Nhà làm việc 6 phòng UBND
 xã Thanh Hóa</t>
  </si>
  <si>
    <t>Nhà làm việc xã Ngư Hóa
 (giai đoạn 2 tầng 2)</t>
  </si>
  <si>
    <t>Cải tạo, sửa chữa hội trường và khuôn viên trụ sở UBND xã Lâm Hóa</t>
  </si>
  <si>
    <t>Nhà làm việc một cửa liên thông UBND thị trấn Đồng Lê</t>
  </si>
  <si>
    <t>Nhà làm việc 6 phòng  UBND xã Thuận Hóa</t>
  </si>
  <si>
    <t>Lĩnh vực môi trường</t>
  </si>
  <si>
    <t>Hệ thống xử lý nước thải tập trung 
cụm công nghiệp Tiến Hóa (giai đoạn 1)</t>
  </si>
  <si>
    <t>Lĩnh vực Thương mại</t>
  </si>
  <si>
    <t>Xây dựng chợ trung tâm xã Hương Hóa</t>
  </si>
  <si>
    <t>3083/QĐ-UBND
ngày 30/11/2021</t>
  </si>
  <si>
    <t>Lĩnh vực quy hoạch, kế hoạch</t>
  </si>
  <si>
    <t>Quy hoạch, giải phóng mặt bằng và xây dựng hạ tầng kỷ thuật để xây dựng trụ sở công an các xã trên địa bàn huyện Tuyên Hóa</t>
  </si>
  <si>
    <t>Giải phóng mặt bằng để thực hiện
 xây dựng các công trình trên địa bàn huyện Tuyên Hóa</t>
  </si>
  <si>
    <t>VỐN TỪ THU PHÍ BẢO VỆ MÔI TRƯỜNG ĐỐI VỚI KHAI THÁC KHOÁNG SẢN</t>
  </si>
  <si>
    <t>Các hoạt động kinh tế</t>
  </si>
  <si>
    <t>1.1</t>
  </si>
  <si>
    <t>Giao thông</t>
  </si>
  <si>
    <t>Cầu Khoang Làng thuộc tuyến đường Châu Hóa - Cao Quảng, xã Châu Hóa</t>
  </si>
  <si>
    <t>2764/QĐ-UBND
ngày 25/12/2020</t>
  </si>
  <si>
    <t>Đường bê tông từ nhà anh Giám đến khe ông Chuyên thôn 4</t>
  </si>
  <si>
    <t>2821/QĐ-UBND
ngày 30/12/2020</t>
  </si>
  <si>
    <t>Cầu khe Choại thôn Tân Ấp, xã Hương Hóa</t>
  </si>
  <si>
    <t>2760/QĐ-UBND
ngày 25/12/2020</t>
  </si>
  <si>
    <t>Phân bổ</t>
  </si>
  <si>
    <t>Dự kiến Năm 2025</t>
  </si>
  <si>
    <t>Giải ngân đến 31/01/2022</t>
  </si>
  <si>
    <t>Giải ngân đến 31/01/2023</t>
  </si>
  <si>
    <t>Giải ngân đến 31/01/2024</t>
  </si>
  <si>
    <t>Giải ngân đến 31/8/2024</t>
  </si>
  <si>
    <t>Ưới Giải ngân đến 31/01/2025</t>
  </si>
  <si>
    <t>NS tỉnh</t>
  </si>
  <si>
    <t>Số hiệu văn bản</t>
  </si>
  <si>
    <t>Ngày ban hành</t>
  </si>
  <si>
    <t>Trích yếu nội dung văn bản</t>
  </si>
  <si>
    <t>VĂN BẢN CỦA UBND HUYỆN</t>
  </si>
  <si>
    <t>Văn bản hướng dẫn, lập kế hoạch đầu tư công</t>
  </si>
  <si>
    <t>05/CT-UBND</t>
  </si>
  <si>
    <t>13/9/2019</t>
  </si>
  <si>
    <t>Chỉ thị về lập kế hoạch đầu tư công trung hạn giai đoạn 2021-2025</t>
  </si>
  <si>
    <t>2214/QĐ-UBND</t>
  </si>
  <si>
    <t>15/10/2020</t>
  </si>
  <si>
    <t>Quyết định về việc thành lập Hội đồng thẩm định báo cáo đề xuất chủ trương đầu tư các chương trình, dự án đầu tư công ngân sách huyện giai đoạn 2021-2025</t>
  </si>
  <si>
    <t>951/QĐ-UBND</t>
  </si>
  <si>
    <t>Quyết định về việc kiện toàn Hội đồng thẩm định báo cáo đề xuất chủ trương đầu tư các chương trình, dự án đầu tư công ngân sách huyện giai đoạn 2021-2025</t>
  </si>
  <si>
    <t>1250/QĐ-UBND</t>
  </si>
  <si>
    <t>Quyết định về việc thay đổi thành viên Hội đồng thẩm định báo cáo đề xuất chủ trương đầu tư các chương trình, dự án đầu tư công ngân sách huyện giai đoạn 2021-2025</t>
  </si>
  <si>
    <t>1107/UBND-TCKH</t>
  </si>
  <si>
    <t>30/9/2020</t>
  </si>
  <si>
    <t>Về việc lập hồ sơ đề xuất chủ trương đầu tư các dự án đầu tư công trung hạn giai đoạn 2021-2025 thuộc nguồn vốn ngân sách huyện</t>
  </si>
  <si>
    <t>Văn bản giao kế hoạch đầu tư công trung hạn và hàng năm</t>
  </si>
  <si>
    <t>2803/QĐ-UBND</t>
  </si>
  <si>
    <t>29/12/2020</t>
  </si>
  <si>
    <t>Về việc giao kế hoạch đầu tư công trung hạn 5 năm giai đoạn 2021-2025 thuộc nguồn vốn ngân sách huyện</t>
  </si>
  <si>
    <t>2789/QĐ-UBND</t>
  </si>
  <si>
    <t>28/12/2020</t>
  </si>
  <si>
    <t>Về việc giao nhiệm vụ thu, chi ngân sách nhà nước năm 2021 cho các cơ quan, đơn vị cấp huyện và các xã, thị trấn</t>
  </si>
  <si>
    <t>1443/QĐ-UBND</t>
  </si>
  <si>
    <t>25/8/2022</t>
  </si>
  <si>
    <t>Về việc phân bổ vốn chuẩn bị đầu tư năm 2022</t>
  </si>
  <si>
    <t>3345/QĐ-UBND</t>
  </si>
  <si>
    <t>27/12/2021</t>
  </si>
  <si>
    <t>Về việc giao nhiệm vụ thu, chi ngân sách nhà nước năm 2022 cho các cơ quan, đơn vị cấp huyện và các xã, thị trấn</t>
  </si>
  <si>
    <t>1920/QĐ-UBND</t>
  </si>
  <si>
    <t>16/10/2023</t>
  </si>
  <si>
    <t>Về việc phân bổ vốn chuẩn bị đầu tư năm 2023</t>
  </si>
  <si>
    <t>2488/QĐ-UBND</t>
  </si>
  <si>
    <t>28/12/2022</t>
  </si>
  <si>
    <t>Về việc giao nhiệm vụ thu, chi ngân sách nhà nước năm 2023 cho các cơ quan, đơn vị cấp huyện và các xã, thị trấn</t>
  </si>
  <si>
    <t>2121/QĐ-UBND</t>
  </si>
  <si>
    <t>14/11/2023</t>
  </si>
  <si>
    <t>Về việc điều chỉnh nhiệm vụ chi nguồn vốn đầu tư công năm 2023</t>
  </si>
  <si>
    <t>1399/QĐ-UBND</t>
  </si>
  <si>
    <t>20/12/2023</t>
  </si>
  <si>
    <t>Về việc giao nhiệm vụ thu, chi ngân sách nhà nước năm 2024 cho các cơ quan, đơn vị cấp huyện và các xã, thị trấn</t>
  </si>
  <si>
    <t>Văn bản chỉ đạo, đôn đốc giải ngân vốn đầu tư công</t>
  </si>
  <si>
    <t>279/UBND-TCKH</t>
  </si>
  <si>
    <t>về việc đẩy mạnh thực hiện và giải ngân vốn đầu tư công năm 2021</t>
  </si>
  <si>
    <t>479/UBND-TCKH</t>
  </si>
  <si>
    <t>20/4/2021</t>
  </si>
  <si>
    <t>về việc đôn đốc thực hiện và giải ngân vốn XDCB năm 2021</t>
  </si>
  <si>
    <t>961/UBND-TCKH</t>
  </si>
  <si>
    <t>Về việc đẩy nhanh giải ngân kế hoạch vốn Đầu tư công năm 2021</t>
  </si>
  <si>
    <t>1153/UBND-TCKH</t>
  </si>
  <si>
    <t>V/v tiếp tục đẩy nhanh tiến độ giải ngân kế hoạch vốn đầu tư công năm 2021</t>
  </si>
  <si>
    <t>1298/UBND-TCKH</t>
  </si>
  <si>
    <t>V/v triển khai thực hiện công điện 1082/CĐ-TTg của Thủ tướng CP về đẩy nhanh tiến độ thực hiện và giải ngân kế hoạch vốn đầu tư công năm 2021</t>
  </si>
  <si>
    <t>1370/UBND-TCKH</t>
  </si>
  <si>
    <t>20/09/2021</t>
  </si>
  <si>
    <t>Về việc tiếp tục đẩy nhanh tiến độ giải ngân kế hoạch vốn đầu tư công năm 2021</t>
  </si>
  <si>
    <t>1683/UBND-TCKH</t>
  </si>
  <si>
    <t>1888/UBND-TCKH</t>
  </si>
  <si>
    <t>Về việc tiếp tục đẩy nhanh tiến độ giải ngân kế hoạch vốn đầu tư công ngân sách huyện năm 2021</t>
  </si>
  <si>
    <t>1983/UBND-TCKH</t>
  </si>
  <si>
    <t>23/12/2021</t>
  </si>
  <si>
    <t>75/UBND-TCKH</t>
  </si>
  <si>
    <t>19/01/2022</t>
  </si>
  <si>
    <t>về việc hoàn thành tiến độ giải ngân kế hoạch vốn đầu tư công năm 2021 và triển khai kế hoạch vốn năm 2022</t>
  </si>
  <si>
    <t>146/UBND-TCKH</t>
  </si>
  <si>
    <t>14/02/2022</t>
  </si>
  <si>
    <t>V/v triển khai thực hiện và giải ngân kế hoạch vốn đầu tư công năm 2022</t>
  </si>
  <si>
    <t>260/UBND-TCKH</t>
  </si>
  <si>
    <t>V/v kéo dài thời gian thực hiện và giải ngân kế hoạch đầu tư vốn ngân sách nhà nước năm 2021</t>
  </si>
  <si>
    <t>344/UBND-TCKH</t>
  </si>
  <si>
    <t>28/03/2022</t>
  </si>
  <si>
    <t>V/v rà soát, báo cáo nhu cầu kéo dài thời gian thực hiện và giải ngân vốn đầu tư công ngân sách địa phương năm 2021</t>
  </si>
  <si>
    <t>745/UBND-TCKH</t>
  </si>
  <si>
    <t>Về việc tiếp tục đẩy nhanh tiến độ giải ngân kế hoạch vốn đầu tư công năm 2022</t>
  </si>
  <si>
    <t>921/UBND-TCKH</t>
  </si>
  <si>
    <t>Về việc đôn đốc thực hiện và giải ngân các dự án kế hoạch vốn đầu tư công năm 2022</t>
  </si>
  <si>
    <t>1554/UBND-TCKH</t>
  </si>
  <si>
    <t>V/v đẩy nhanh tiến độ thực hiện và giải ngân kế hoạch vốn các Chương trình mục tiêu Quốc gia năm 2022</t>
  </si>
  <si>
    <t>1614/UBND-TCKH</t>
  </si>
  <si>
    <t>Về đẩy nhanh tiến độ giải ngân vốn đầu tư công, thực hiện 03 Chương trình mục tiêu quốc gia những tháng còn lại năm 2022</t>
  </si>
  <si>
    <t>1698/UBND-TCKH</t>
  </si>
  <si>
    <t>28/11/2022</t>
  </si>
  <si>
    <t>Về việc đẩy nhanh tiến độ giải ngân vốn đầu tư công những tháng cuối năm 2022 và đầu năm 2023</t>
  </si>
  <si>
    <t>1882/UBND-TCKH</t>
  </si>
  <si>
    <t>23/12/2022</t>
  </si>
  <si>
    <t>Về việc đốc thúc tiến độ giải ngân các dự án chỉ được phép giải ngân đến hết ngày 31/12/2022</t>
  </si>
  <si>
    <t>132/UBND-TCKH</t>
  </si>
  <si>
    <t>13/02/2023</t>
  </si>
  <si>
    <t>Về việc triển khai thực hiện và giải ngân kế hoạch vốn đầu tư công năm 2023</t>
  </si>
  <si>
    <t>347/UBND-TCKH</t>
  </si>
  <si>
    <t>24/03/2023</t>
  </si>
  <si>
    <t>Về việc đẩy nhanh tiến độ thực hiện và giải ngân vốn đầu tư công năm 2023</t>
  </si>
  <si>
    <t>429/UBND-TCKH</t>
  </si>
  <si>
    <t>Về việc đôn đốc tiến độ thực hiện và giải ngân vốn đầu tư công năm 2023</t>
  </si>
  <si>
    <t>586/UBND-TCKH</t>
  </si>
  <si>
    <t xml:space="preserve">Về việc đẩy nhanh tiến độ thực hiện và giải ngân kế hoạch vốn đầu tư XDCB và vốn đầu tư công năm 2023 </t>
  </si>
  <si>
    <t xml:space="preserve">619/UBND-TCKH </t>
  </si>
  <si>
    <t>22/5/2023</t>
  </si>
  <si>
    <t>Về việc đẩy nhanh tiến độ giải ngân các dự án chỉ được phép giải ngân đến hết 31/12/ 2023</t>
  </si>
  <si>
    <t>869/UBND-TCKH</t>
  </si>
  <si>
    <t>Về việc đẩy nhanh tiến độ thực hiện và giải ngân kế hoạch vốn đầu tư công năm 2023</t>
  </si>
  <si>
    <t>1200/UBND-TCKH</t>
  </si>
  <si>
    <t>Về việc đẩy nhanh tiến độ giải ngân vốn đầu tư XDCB những tháng cuối năm 2023</t>
  </si>
  <si>
    <t>1371/UBND-TCKH</t>
  </si>
  <si>
    <t>V/v đẩy nhanh tiến độ giải ngân vốn đầu tư công, vốn Chương trình MTQG xây dựng NTM năm 2023</t>
  </si>
  <si>
    <t>1524/UBND-TCKH</t>
  </si>
  <si>
    <t>Về việc đẩy nhanh tiến độ giải ngân vốn ĐT XDCB năm 2022 được kéo dài thời gian thực hiện giải ngân sang năm 2023 và nguồn vốn ĐTXDCB năm 2023</t>
  </si>
  <si>
    <t>1704/UBND-TCKH</t>
  </si>
  <si>
    <t>1545/TCKH</t>
  </si>
  <si>
    <t>22/12/2023</t>
  </si>
  <si>
    <t>Về việc đốc thúc tiến độ giải ngân các dự án chỉ được phép giải ngân đến hết ngày 31/12/2023 và kế hoạch vốn năm 2023</t>
  </si>
  <si>
    <t>1558/TCKH</t>
  </si>
  <si>
    <t>27/12/2023</t>
  </si>
  <si>
    <t>Về việc đẩy nhanh tiến độ giải ngân năm 2023 của 03 chương trình mục tiêu quốc gia.</t>
  </si>
  <si>
    <t>13/TCKH</t>
  </si>
  <si>
    <t>Về việc đôn đốc tiến độ giải ngân kế hoạch vốn đầu tư XDCB năm 2023</t>
  </si>
  <si>
    <t>487/UBND-TCKH</t>
  </si>
  <si>
    <t>Về việc đẩy nhanh tiến độ thực hiện và giải ngân vốn đầu tư công năm 2024</t>
  </si>
  <si>
    <t>691/UBND-TCKH</t>
  </si>
  <si>
    <t>15/5/2024</t>
  </si>
  <si>
    <t>Về việc tiếp tục đẩy nhanh tiến độ thực hiện và giải ngân vốn đầu tư công năm 2024</t>
  </si>
  <si>
    <t>883/UBND-TCKH</t>
  </si>
  <si>
    <t>13/6/2024</t>
  </si>
  <si>
    <t>952/UBND-TCKH</t>
  </si>
  <si>
    <t>25/6/2024</t>
  </si>
  <si>
    <t>về việc đẩy nhanh tiến độ giải ngân vốn XDCB được kéo dài đến hết ngày 31/12/2024 và nguồn vốn XDCB năm 2024</t>
  </si>
  <si>
    <t>1367/UBND-TCKH</t>
  </si>
  <si>
    <t>30/8/2024</t>
  </si>
  <si>
    <t>Về việc đẩy nhanh tiến độ giải ngân vốn xây dựng cơ bản năm 2024</t>
  </si>
  <si>
    <t>Văn bản chỉ đạo, đôn đốc quyết toán dự án hoàn thành</t>
  </si>
  <si>
    <t>121/TCKH</t>
  </si>
  <si>
    <t>30/03/2021</t>
  </si>
  <si>
    <t>Về việc đôn đốc quyết toán dự án hoàn thành và lập báo cáo quyết toán vốn đầu tư XDCB theo niên độ ngân sách hàng năm</t>
  </si>
  <si>
    <t>680/TCKH</t>
  </si>
  <si>
    <t>Về việc quyết toán dự án hoàn thành</t>
  </si>
  <si>
    <t>1184/TCKH</t>
  </si>
  <si>
    <t>Về việc đôn đốc quyết toán dự án hoàn thành</t>
  </si>
  <si>
    <t>129/TCKH</t>
  </si>
  <si>
    <t>17/02/2022</t>
  </si>
  <si>
    <t>753/TCKH</t>
  </si>
  <si>
    <t>1580/UBND-TCKH</t>
  </si>
  <si>
    <t>Về việc chấn chỉnh, đôn đốc công tác quyết toán dự án hoàn thành</t>
  </si>
  <si>
    <t>130/UBND-TCKH</t>
  </si>
  <si>
    <t>Về việc đẩy mạnh thực hiện công tác quyết toán vốn đầu tư công</t>
  </si>
  <si>
    <t>1025/UBND-TCKH</t>
  </si>
  <si>
    <t>Về việc đôn đốc thực hiện quyết toán dự án hoàn thành các dự án sử dụng vốn đầu tư XDCB</t>
  </si>
  <si>
    <t>949/TCKH</t>
  </si>
  <si>
    <t>29/8/2023</t>
  </si>
  <si>
    <t>Về việc hướng dẫn, đôn đốc nộp hồ sơ quyết toán vốn ĐTXDCB</t>
  </si>
  <si>
    <t>VĂN BẢN CỦA HĐND HUYỆN</t>
  </si>
  <si>
    <t>33/NQ-HĐND</t>
  </si>
  <si>
    <t>25/12/2020</t>
  </si>
  <si>
    <t>Nghị quyết về phê duyệt chủ trương đầu tư các dự án đầu tư công trung hạn giai đoạn 2021-2025 thuộc nguồn vốn ngân sách huyện</t>
  </si>
  <si>
    <t>36/NQ-HĐND</t>
  </si>
  <si>
    <t>Nghị quyết về Kế hoạch đầu tư công trung hạn 5 năm giai đoạn 2021-2025 thuộc nguồn vốn ngân sách huyện</t>
  </si>
  <si>
    <t>29/NQ-HĐND</t>
  </si>
  <si>
    <t>Nghị quyết về việc điều chỉnh Kế hoạch đầu tư công trung hạn giai đoạn 2021-2025</t>
  </si>
  <si>
    <t>18/12/2023</t>
  </si>
  <si>
    <t>Nghị quyết về việc điều chỉnh Kế hoạch đầu tư công trung hạn giai đoạn 2021-2025 và Kế hoạch đầu tư công năm 2024 (Nguồn vốn ngân sách huyện quản lý)</t>
  </si>
  <si>
    <t>06/NQ-HĐND</t>
  </si>
  <si>
    <t>31/01/2024</t>
  </si>
  <si>
    <t>Nghị quyết về việc bổ sung Kế hoạch đầu tư công trung hạn giai đoạn  2021-2025  và Kế hoạch đầu tư công năm 2024 (Nguồn vốn ngân sách huyện quản lý)</t>
  </si>
  <si>
    <t>27/NQ-HĐND</t>
  </si>
  <si>
    <t>18/7/2024</t>
  </si>
  <si>
    <t>Nghị quyết về việc điều chỉnh Kế hoạch đầu tư công trung hạn 5 năm giai đoạn 2021-2025 và năm 2024 (Nguồn vốn ngân sách huyện quản lý)</t>
  </si>
  <si>
    <t>48/HĐND</t>
  </si>
  <si>
    <t>22/4/2020</t>
  </si>
  <si>
    <t>V/v thống nhất chủ trương điều chỉnh thời gian thực hiện và bố trí nguồn vốn đã được phê duyệt chủ trương đầu tư tại phụ lục số 1 và phụ lục số 2, Nghị quyết số 33/NQ-HĐND ngày 25/12/2020 của HĐND huyện</t>
  </si>
  <si>
    <t>10/NQ-HĐND</t>
  </si>
  <si>
    <t>14/5/2021</t>
  </si>
  <si>
    <t>Phê duyệt chủ trương đầu tư dự án Khắc phục khẩn cấp tuyến kè chống sạt lở bờ sông đoạn qua các xã Thuận Hóa, Phong Hóa</t>
  </si>
  <si>
    <t>68/NQ-HĐND</t>
  </si>
  <si>
    <t xml:space="preserve">Về việc phê duyệt điều chỉnh chủ trương đầu tư dự án đầu tư công trung hạn giai đoạn 2021-2025 tại phụ lục số 63 Nghị quyết 33/NQ-HĐND ngày 25/12/2020 của HĐND huyện </t>
  </si>
  <si>
    <t>DA. Nhà lớp học 3 tầng 12 phòng trường MN Đồng Lê</t>
  </si>
  <si>
    <t>75/NQ-HĐND</t>
  </si>
  <si>
    <t>17/12/2021</t>
  </si>
  <si>
    <t>Phê duyệt điều chỉnh chủ trương đầu tư dự án Nhà lớp học 2 tầng 4 phòng trường TH Huyền Thủy, xã Thạch Hóa tại Phụ lục số 8 Nghị quyết số 33/NQ-HĐND ngày 25/12/2020 của HĐND huyện</t>
  </si>
  <si>
    <t>76/NQ-HĐND</t>
  </si>
  <si>
    <t>Phê duyệt điều chỉnh chủ trương đầu tư dự án: Nâng cấp đường nối QL12A đi Bắc Hóa, xã Mai Hóa tại phụ lục số 67 Nghị quyết số 33/NQ-HĐND ngày 25/12/2020 HĐND huyện</t>
  </si>
  <si>
    <t>77/NQ-HĐND</t>
  </si>
  <si>
    <t>Phê duyệt điều chỉnh chủ trương đầu tư dự án: Nhà lớp học 4 phòng trường Mầm non Kim Lũ tại Phụ lục số 10 Nghị quyết số 33/NQ-HĐND ngày 25/12/2020 của HĐND huyện</t>
  </si>
  <si>
    <t>05/NQ-HĐND</t>
  </si>
  <si>
    <t>Phê duyệt chủ trương đầu tư dự án Nâng cấp đường nội thị từ thị trấn Đồng Lê đi xã Sơn Hóa</t>
  </si>
  <si>
    <t>Phê duyệt chủ trương đầu tư dự án Hạ tầng các tuyến đường lầy lội kết nối các trục đường chính trên địa bàn xã Sơn Hóa</t>
  </si>
  <si>
    <t>07/NQ-HĐND</t>
  </si>
  <si>
    <t>Phê duyệt chủ trương đầu tư dự án Hạ tầng kỹ thuật khu di tích lịch sử cấp Quốc gia Hang Lèn Hà, xã Thanh Hóa</t>
  </si>
  <si>
    <t>08/NQ-HĐND</t>
  </si>
  <si>
    <t>Phê duyệt điều chỉnh chủ trương đầu tư dự án Nhà văn hóa thôn Cương Trung, xã Tiến Hóa tại Phụ lục số 17, Nghị quyết số 33/NQ-HĐND ngày 25/12/2020 của HĐND huyện</t>
  </si>
  <si>
    <t>09/NQ-HĐND</t>
  </si>
  <si>
    <t>Phê duyệt điều chỉnh chủ trương đầu tư dự án Khắc phục khẩn cấp tuyến kè chống sạt lở bờ sông đoạn qua các xã Thuận Hóa, Phong Hóa tại Nghị quyết số 10/NQ-HĐND ngày 14/5/2021 của HĐND huyện</t>
  </si>
  <si>
    <t>15/NQ-HĐND</t>
  </si>
  <si>
    <t>19/7/2022</t>
  </si>
  <si>
    <t>Phê duyệt điều chỉnh chủ trương đầu tư dự án: Cứng hóa đường và cống Cây Ngút thôn Minh Cầm Nội - Minh Cầm Ngoại, xã Phong Hóa tại phụ lục số 69 Nghị quyết số 33/NQ-HĐND ngày 25/12/2020 của HĐND huyện</t>
  </si>
  <si>
    <t>14/NQ-HĐND</t>
  </si>
  <si>
    <t>Phê duyệt điều chỉnh chủ trương đầu tư dự án: Nâng cấp đường nối QL12A đi Bắc Hóa, xã Mai Hóa tại phụ lục số 67 Nghị quyết số 33/NQ-HĐND ngày 25/12/2020 và Nghị quyết số 76/NQ-HĐND ngày 17/12/2021 của HĐND huyện</t>
  </si>
  <si>
    <t>20/NQ-HĐND</t>
  </si>
  <si>
    <t>24/10/2022</t>
  </si>
  <si>
    <t>Điều chỉnh chủ trương đầu tư dự án: Hạ tầng các tuyến đường lầy lội kết nối các trục đường chính trên địa bàn xã Sơn Hóa, huyện Tuyên Hóa tại  Nghị quyết số 06/NQ-HĐND ngày 05/5/2022 của Hội đồng nhân dân huyện</t>
  </si>
  <si>
    <t>21/NQ-HĐND</t>
  </si>
  <si>
    <t>Điều chỉnh chủ trương đầu tư dự án: Cải tạo mặt bằng xây dựng công trình trường Mầm non Đồng Lê tại Nghị quyết số 09/NQ-HĐND ngày 14/5/2021 của HĐND huyện</t>
  </si>
  <si>
    <t>22/NQ-HĐND</t>
  </si>
  <si>
    <t>Phê duyệt chủ trương đầu tư dự án Tuyến đường kết nối trục chính qua khu hạ tầng Tam Đa xã Tiến Hóa đi xã Mai Hóa</t>
  </si>
  <si>
    <t>24/NQ-HĐND</t>
  </si>
  <si>
    <t>Điều chỉnh chủ trương đầu tư dự án Đường bê tông từ khe ông Chuyên đến đường mòn Hồ Chí Minh tại Phụ lục số 41 Nghị quyết số 33/NQ-HĐND ngày 25/12/2020 của HĐND huyện</t>
  </si>
  <si>
    <t>16/12/2022</t>
  </si>
  <si>
    <t>Điều chỉnh chủ trương đầu tư các dự án đầu tư công tại Nghị quyết số 33/NQ-HĐND ngày 25/12/2020 của Hội đồng nhân dân huyện</t>
  </si>
  <si>
    <t>Điều chỉnh 07 dự án</t>
  </si>
  <si>
    <t>30/NQ-HĐND</t>
  </si>
  <si>
    <t>Phê duyệt chủ trương đầu tư dự án Hạ tầng các tuyến đường nội thị, thị trấn Đồng Lê, huyện Tuyên Hóa</t>
  </si>
  <si>
    <t>03/NQ-HĐND</t>
  </si>
  <si>
    <t>Phê duyệt chủ trương đầu tư dự án Kè chống sạt lỡ bờ sông Gianh đoạn qua thôn Lạc Sơn, xã Châu Hóa (Giai đoạn 1)</t>
  </si>
  <si>
    <t>12/NQ-HĐND</t>
  </si>
  <si>
    <t>24/7/2023</t>
  </si>
  <si>
    <t>16/NQ-HĐND</t>
  </si>
  <si>
    <t>Phê duyệt điều chỉnh chủ trương đầu tư dự án: Đường Phạm Văn Đồng đoạn từ KM0+356,0 đến điểm cuối tuyến nối với đường 15m, tại Phụ lục số 07 Nghị quyết số 29/NQ-HĐND ngày 16/12/2022 của HĐND huyện</t>
  </si>
  <si>
    <t>18/NQ-HĐND</t>
  </si>
  <si>
    <t>Điều chỉnh chủ trương đầu tư dự án: Hạ tầng các tuyến đường nội thị, thị trấn Đồng Lê, huyện Tuyên Hóa tại Nghị quyết số 30/NQ-HĐND ngày 16/12/2022 của HĐND huyện</t>
  </si>
  <si>
    <t>19/NQ-HĐND</t>
  </si>
  <si>
    <t>Phê duyệt chủ trương đầu tư dự án: Tuyến đường liên xã phía Tây thị trấn Đồng Lê, huyện Tuyên Hóa (giai đoạn 2)</t>
  </si>
  <si>
    <t>23/NQ-HĐND</t>
  </si>
  <si>
    <t>28/9/2023</t>
  </si>
  <si>
    <t>Về việc phê duyệt điều chỉnh chủ trương đầu tư dự án Nhà văn hóa thôn Bàu xã Tiến Hóa tại Phụ lục số 18 Nghị quyết số 33/NQ-HĐND ngày 25/12/2020 của HĐND huyện</t>
  </si>
  <si>
    <t>Về việc điều chỉnh chủ trương đầu tư dự án Tuyến đường kết nối trục chính qua khu hạ tầng Tam Đa xã Tiến Hóa đi xã Mai Hóa</t>
  </si>
  <si>
    <t>28/NQ-HĐND</t>
  </si>
  <si>
    <t>Về việc điều chỉnh chủ trương đầu tư các dự án đầu tư công</t>
  </si>
  <si>
    <t>34/NQ-HĐND</t>
  </si>
  <si>
    <t>35/NQ-HĐND</t>
  </si>
  <si>
    <t>Phê duyệt chủ trương đầu tư dự án: Sửa chữa, nâng cấp các tuyến đường nội thị phía Tây Nam thị trấn Đồng Lê</t>
  </si>
  <si>
    <t>04/NQ-HĐND</t>
  </si>
  <si>
    <t>31/1/2024</t>
  </si>
  <si>
    <t>Phê duyệt chủ trương đầu tư dự án: Kè Rào Bội, xã Hương Hóa, huyện Tuyên Hóa (giai đoạn 2)</t>
  </si>
  <si>
    <t>24/6/2024</t>
  </si>
  <si>
    <t>Về việc Phê duyệt chủ trương đầu tư các dự án đầu tư công bổ sung vào kế hoạch đầu tư công trung hạn giai đoạn 2021-2025</t>
  </si>
  <si>
    <t>26/NQ-HĐND</t>
  </si>
  <si>
    <t>Điều chỉnh chủ trương đầu tư các dự án đầu tư công trên địa bàn huyện</t>
  </si>
  <si>
    <t>Điều chỉnh 03 dự án</t>
  </si>
  <si>
    <t>Về việc đẩy nhanh tiến độ giải ngân vốn ĐTXDCB các tháng cuối năm 2023 và kiểm soát thanh toán vốn tạm ứng</t>
  </si>
  <si>
    <t>Địa bàn đầu tư/Danh mục dự án</t>
  </si>
  <si>
    <t>Thời gian khởi công - hoàn thành</t>
  </si>
  <si>
    <t xml:space="preserve">Dự kiến kế hoạch giai đoạn từ năm 2021 đến năm 2025 </t>
  </si>
  <si>
    <t>Quyết định phê duyệt CTĐT</t>
  </si>
  <si>
    <t>Quyết định phê duyệt BCKT-KT</t>
  </si>
  <si>
    <t>VỐN NGÂN SÁCH TẬP TRUNG TRONG NƯỚC</t>
  </si>
  <si>
    <t xml:space="preserve"> -</t>
  </si>
  <si>
    <t>Sở chỉ huy diễn tập khu vực phòng thủ huyện</t>
  </si>
  <si>
    <t>2020-2021</t>
  </si>
  <si>
    <t>3168/QĐ-UBND ngày 11/12/2019</t>
  </si>
  <si>
    <t>Nhà lớp học 6 phòng 2 tầng trường Mầm non Thanh Lạng (vốn lồng ghép NS tỉnh)</t>
  </si>
  <si>
    <t>Nhà lớp học 6 phòng 2 tầng trường Tiểu học Văn Hóa</t>
  </si>
  <si>
    <t>Nhà lớp học 2 tầng 6 phòng Trường Tiểu Học  số 1 Châu Hóa</t>
  </si>
  <si>
    <t>Nhà lớp học 6 phòng 2 tầng trường mầm non Thuận Hóa</t>
  </si>
  <si>
    <t>Nhà lớp học 4 phòng, trường MN Kim Lũ</t>
  </si>
  <si>
    <t>Nhà lớp học 2 tầng 4 phòng  Trường Mầm non Bắc Sơn, xã Thanh Hóa</t>
  </si>
  <si>
    <t>Trường PTDT bán trú TH&amp;THCS Lâm Hóa, điểm trường Bản Chuối, xã Lâm Hóa</t>
  </si>
  <si>
    <t>Cải tạo, san lấp mặt bàng Trường PTDT bán trú TH&amp;THCS Lâm Hóa</t>
  </si>
  <si>
    <t>Nhà lớp học 6 phòng 2 tầng trường MN Đồng Lê (Nhà số 2)</t>
  </si>
  <si>
    <t>NS Thị trấn: 2,5 tỷ</t>
  </si>
  <si>
    <t>Nhà văn hóa  thôn Bàu, xã Tiến Hóa</t>
  </si>
  <si>
    <t>Nhà văn hóa thôn Đông Tân, xã Tiến Hóa</t>
  </si>
  <si>
    <t>Nhà văn hóa thiếu nhi huyện</t>
  </si>
  <si>
    <t>4.1</t>
  </si>
  <si>
    <t>Nông nghiệp, lâm nghiệp và thủy lợi</t>
  </si>
  <si>
    <t>4.2</t>
  </si>
  <si>
    <t xml:space="preserve">Giao thông: </t>
  </si>
  <si>
    <t>2019-2020</t>
  </si>
  <si>
    <t>3132/QĐ-UBND ngày 25/10/2018</t>
  </si>
  <si>
    <t>3224/QĐ-UBND ngày 27/9/2018</t>
  </si>
  <si>
    <t>2770/QĐ-UBND ngày 25/10/2019</t>
  </si>
  <si>
    <t>2777/QĐ-UBND ngày 28/10/2019</t>
  </si>
  <si>
    <t>4233/QĐ-UBND ngày 30/10/2019</t>
  </si>
  <si>
    <t>Đường vào xóm Quảng Văn thôn Cao Cảnh, Cao Quảng</t>
  </si>
  <si>
    <t>Cầu Ruộng Su thôn Tây Hóa</t>
  </si>
  <si>
    <t>Cầu và đường từ trường tiểu học số 1 Châu Hóa đi thôn Lạc Sơn, xã Châu Hóa</t>
  </si>
  <si>
    <t>Đường bê tông từ khe ông Chuyên đến đường mòn Hồ Chí Minh</t>
  </si>
  <si>
    <t>Đường từ nhà ông Sơn đến nhà Hằng Thu thôn 2</t>
  </si>
  <si>
    <t>Đường GTNT nội đồng từ nhà anh Trường ra đồng Phooc, xã Lâm Hóa</t>
  </si>
  <si>
    <t>Bê tông hóa  đoạn từ  Lý Thường Kiệt vào đường phụ cận xã Lê Hóa</t>
  </si>
  <si>
    <t>Nâng cấp đường Hoàng Sâm đoạn từ đường Lý Thường Kiệt đi Trạm Thú Y</t>
  </si>
  <si>
    <t>2025 - 2026</t>
  </si>
  <si>
    <t>Cầu Đồng Tân, thị trấn Đồng Lê</t>
  </si>
  <si>
    <t>Đường nối từ đường Quang Trung vào cổng bệnh viện đa khoa Tuyên Hóa</t>
  </si>
  <si>
    <t>4.3</t>
  </si>
  <si>
    <t>Thương mại:</t>
  </si>
  <si>
    <t>Nhà làm việc xã Ngư Hóa (Giai đoạn 2, Tầng 2)</t>
  </si>
  <si>
    <t>Trụ sở làm việc UBND xã Hương Hóa (Tầng 2)</t>
  </si>
  <si>
    <t>Nhà làm việc 6 phòng UBND xã Thanh Hóa</t>
  </si>
  <si>
    <t>2023 - 2024</t>
  </si>
  <si>
    <t>Phòng GD và ĐT huyện</t>
  </si>
  <si>
    <t>VỐN CẤP QUYỀN SỬ DỤNG ĐẤT</t>
  </si>
  <si>
    <t>Nhà lớp học 6 phòng 2 tầng trường MN Đồng Lê (Nhà số 1)</t>
  </si>
  <si>
    <t>Nâng cấp đường nối QL 12A đi Bắc Hóa, xã Mai Hóa</t>
  </si>
  <si>
    <t>Cứng hóa đường và cống cây Ngút thôn Minh Cầm Nội - Minh Cầm Ngoại, xã Phong Hóa</t>
  </si>
  <si>
    <t>Đường nội thôn Tam Đa, xã Sơn Hóa</t>
  </si>
  <si>
    <t>Đường bê tông trung tâm xã Kim Hóa</t>
  </si>
  <si>
    <t>PHỤ LỤC 02</t>
  </si>
  <si>
    <t>Số vốn phân bổ năm 2021</t>
  </si>
  <si>
    <t>Số vốn phân bổ năm 2022</t>
  </si>
  <si>
    <t>Số vốn phân bổ năm 2023</t>
  </si>
  <si>
    <t>Số vốn phân bổ năm 2024</t>
  </si>
  <si>
    <t>Số vốn phân bổ năm 2025</t>
  </si>
  <si>
    <t>Còn thiếu</t>
  </si>
  <si>
    <t>NS huyện</t>
  </si>
  <si>
    <t>NS xã, TT</t>
  </si>
  <si>
    <t>Nhà bảo vệ, cổng Sở chỉ huy,
 bãi đổ xe trong diễn tập</t>
  </si>
  <si>
    <t>Đường vào Sở chỉ huy diễn tập khu
 vực phòng thủ huyện (giai đoạn 3)</t>
  </si>
  <si>
    <t>Thao trường và thiết bị huấn luyện,
 diễn tập thực binh huy động, tiếp nhận Quân nhân dự bị</t>
  </si>
  <si>
    <t>Thao trường và thiết bị huấn luyện, 
diễn tập thực binh Đại đội DQCĐ đánh địch phục kích</t>
  </si>
  <si>
    <t>Sở chỉ huy diễn tập khu vực phòng 
thủ huyện (giai đoạn 2)</t>
  </si>
  <si>
    <t>Kè rào Bội xã Hương Hóa, huyện Tuyên Hóa</t>
  </si>
  <si>
    <t>Sửa chữa, nâng cấp các tuyến đường nội thị phía Tây Nam thị trấn Đồng Lê</t>
  </si>
  <si>
    <t>Tuyến đường liên xã phía Tây thị trấn Đồng Lê, huyện Tuyên Hóa (giai đoạn 2)</t>
  </si>
  <si>
    <t>Số tiền phân bổ (NS tỉnh)</t>
  </si>
  <si>
    <t>Thực hiện giai đoạn 2021-2024</t>
  </si>
  <si>
    <t>Ước giải ngân
đến 31/01/2025</t>
  </si>
  <si>
    <t>Phụ lục 3</t>
  </si>
  <si>
    <t>NS xã/TT</t>
  </si>
  <si>
    <t>Danh mục công trình, dự án đầu tư công trung hạn giai đoạn 2021-2025 sau điều chỉnh</t>
  </si>
  <si>
    <t>(Kèm theo Báo cáo số              /BC-HĐND ngày       12/2024 của HĐND huyện Tuyên Hoá)</t>
  </si>
  <si>
    <r>
      <rPr>
        <b/>
        <sz val="12"/>
        <color theme="1"/>
        <rFont val="Times New Roman"/>
        <family val="1"/>
      </rPr>
      <t xml:space="preserve">PHỤ LỤC 01
</t>
    </r>
    <r>
      <rPr>
        <b/>
        <sz val="14"/>
        <color theme="1"/>
        <rFont val="Times New Roman"/>
        <family val="1"/>
      </rPr>
      <t xml:space="preserve">
</t>
    </r>
    <r>
      <rPr>
        <i/>
        <sz val="12"/>
        <color theme="1"/>
        <rFont val="Times New Roman"/>
        <family val="1"/>
      </rPr>
      <t>((Kèm theo Báo cáo số              /BC-HĐND ngày       12/2024 của HĐND huyện Tuyên Hoá)</t>
    </r>
    <r>
      <rPr>
        <b/>
        <sz val="14"/>
        <color theme="1"/>
        <rFont val="Times New Roman"/>
        <family val="1"/>
      </rPr>
      <t xml:space="preserve">
</t>
    </r>
  </si>
  <si>
    <r>
      <t xml:space="preserve">Danh mục công trình, dự án đầu tư công trung hạn giai đoạn 2021-2025 nguồn vốn ngân sách huyện quản lý
 đã được phê duyêt tại Ngị quyết số 36/NQ-HĐND ngày 25/12/2020 của HĐND huyện
</t>
    </r>
    <r>
      <rPr>
        <i/>
        <sz val="12"/>
        <rFont val="Times New Roman"/>
        <family val="1"/>
      </rPr>
      <t>((Kèm theo Báo cáo số              /BC-HĐND ngày       12/2024 của HĐND huyện Tuyên Hoá)</t>
    </r>
  </si>
  <si>
    <r>
      <t xml:space="preserve">Phụ lục: 04
Danh mục công trình, dự án nguồn bổ sung có mục tiêu từ ngân sách tỉnh đã bổ sung vào
 kế hoạch đầu tư công trung hạn giai đoạn 2021-2025 nguồn vốn ngân sách huyện quản lý
</t>
    </r>
    <r>
      <rPr>
        <i/>
        <sz val="12"/>
        <rFont val="Times New Roman"/>
        <family val="1"/>
      </rPr>
      <t>((Kèm theo Báo cáo số   142  /BC-HĐND ngày      11/ 12/2024 của HĐND huyện Tuyên Hoá)</t>
    </r>
  </si>
</sst>
</file>

<file path=xl/styles.xml><?xml version="1.0" encoding="utf-8"?>
<styleSheet xmlns="http://schemas.openxmlformats.org/spreadsheetml/2006/main">
  <numFmts count="3">
    <numFmt numFmtId="43" formatCode="_(* #,##0.00_);_(* \(#,##0.00\);_(* &quot;-&quot;??_);_(@_)"/>
    <numFmt numFmtId="164" formatCode="_(* #,##0_);_(* \(#,##0\);_(* &quot;-&quot;??_);_(@_)"/>
    <numFmt numFmtId="165" formatCode="#,##0.000"/>
  </numFmts>
  <fonts count="33">
    <font>
      <sz val="11"/>
      <color theme="1"/>
      <name val="Calibri"/>
      <family val="2"/>
      <scheme val="minor"/>
    </font>
    <font>
      <sz val="12"/>
      <color theme="1"/>
      <name val="Times New Roman"/>
      <family val="1"/>
    </font>
    <font>
      <b/>
      <sz val="14"/>
      <color theme="1"/>
      <name val="Times New Roman"/>
      <family val="1"/>
    </font>
    <font>
      <b/>
      <sz val="12"/>
      <color theme="1"/>
      <name val="Times New Roman"/>
      <family val="1"/>
    </font>
    <font>
      <i/>
      <sz val="14"/>
      <color theme="1"/>
      <name val="Times New Roman"/>
      <family val="1"/>
    </font>
    <font>
      <i/>
      <sz val="12"/>
      <color theme="1"/>
      <name val="Times New Roman"/>
      <family val="1"/>
    </font>
    <font>
      <b/>
      <i/>
      <sz val="12"/>
      <color theme="1"/>
      <name val="Times New Roman"/>
      <family val="1"/>
    </font>
    <font>
      <sz val="10"/>
      <name val="Arial"/>
      <family val="2"/>
    </font>
    <font>
      <b/>
      <sz val="12"/>
      <name val="Times New Roman"/>
      <family val="1"/>
    </font>
    <font>
      <sz val="12"/>
      <name val="Times New Roman"/>
      <family val="1"/>
    </font>
    <font>
      <sz val="12"/>
      <color rgb="FFFF0000"/>
      <name val="Times New Roman"/>
      <family val="1"/>
    </font>
    <font>
      <b/>
      <i/>
      <sz val="12"/>
      <name val="Times New Roman"/>
      <family val="1"/>
    </font>
    <font>
      <i/>
      <sz val="12"/>
      <name val="Times New Roman"/>
      <family val="1"/>
    </font>
    <font>
      <sz val="11"/>
      <color theme="1"/>
      <name val="Calibri"/>
      <family val="2"/>
      <scheme val="minor"/>
    </font>
    <font>
      <sz val="10"/>
      <name val="Times New Roman"/>
      <family val="1"/>
    </font>
    <font>
      <b/>
      <sz val="10"/>
      <name val="Times New Roman"/>
      <family val="1"/>
    </font>
    <font>
      <i/>
      <sz val="10"/>
      <name val="Times New Roman"/>
      <family val="1"/>
    </font>
    <font>
      <sz val="11"/>
      <name val="Times New Roman"/>
      <family val="1"/>
    </font>
    <font>
      <b/>
      <sz val="11"/>
      <name val="Times New Roman"/>
      <family val="1"/>
    </font>
    <font>
      <b/>
      <i/>
      <sz val="10"/>
      <name val="Times New Roman"/>
      <family val="1"/>
    </font>
    <font>
      <b/>
      <i/>
      <sz val="12"/>
      <name val="Calibri"/>
      <family val="2"/>
      <scheme val="minor"/>
    </font>
    <font>
      <sz val="12"/>
      <name val="Calibri"/>
      <family val="2"/>
      <scheme val="minor"/>
    </font>
    <font>
      <sz val="13"/>
      <name val="Times New Roman"/>
      <family val="2"/>
    </font>
    <font>
      <sz val="13"/>
      <color theme="1"/>
      <name val="Times New Roman"/>
      <family val="2"/>
    </font>
    <font>
      <sz val="10"/>
      <color rgb="FFFF0000"/>
      <name val="Times New Roman"/>
      <family val="1"/>
    </font>
    <font>
      <sz val="11"/>
      <color indexed="8"/>
      <name val="Calibri"/>
      <family val="2"/>
    </font>
    <font>
      <sz val="11"/>
      <color theme="1"/>
      <name val="Calibri"/>
      <family val="2"/>
    </font>
    <font>
      <u/>
      <sz val="11"/>
      <color theme="10"/>
      <name val="Calibri"/>
      <family val="2"/>
      <scheme val="minor"/>
    </font>
    <font>
      <b/>
      <sz val="12"/>
      <color rgb="FFFF0000"/>
      <name val="Times New Roman"/>
      <family val="1"/>
    </font>
    <font>
      <i/>
      <sz val="12"/>
      <color rgb="FFFF0000"/>
      <name val="Times New Roman"/>
      <family val="1"/>
    </font>
    <font>
      <b/>
      <i/>
      <sz val="12"/>
      <color rgb="FFFF0000"/>
      <name val="Calibri"/>
      <family val="2"/>
      <scheme val="minor"/>
    </font>
    <font>
      <b/>
      <i/>
      <sz val="12"/>
      <color rgb="FFFF0000"/>
      <name val="Times New Roman"/>
      <family val="1"/>
    </font>
    <font>
      <b/>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10">
    <xf numFmtId="0" fontId="0" fillId="0" borderId="0"/>
    <xf numFmtId="0" fontId="7" fillId="0" borderId="0"/>
    <xf numFmtId="43" fontId="13" fillId="0" borderId="0" applyFont="0" applyFill="0" applyBorder="0" applyAlignment="0" applyProtection="0"/>
    <xf numFmtId="43" fontId="13" fillId="0" borderId="0" applyFont="0" applyFill="0" applyBorder="0" applyAlignment="0" applyProtection="0"/>
    <xf numFmtId="0" fontId="9" fillId="0" borderId="0"/>
    <xf numFmtId="0" fontId="25" fillId="0" borderId="0"/>
    <xf numFmtId="43" fontId="25" fillId="0" borderId="0" applyFont="0" applyFill="0" applyBorder="0" applyAlignment="0" applyProtection="0"/>
    <xf numFmtId="0" fontId="26" fillId="0" borderId="0"/>
    <xf numFmtId="0" fontId="27" fillId="0" borderId="0" applyNumberFormat="0" applyFill="0" applyBorder="0" applyAlignment="0" applyProtection="0"/>
    <xf numFmtId="0" fontId="25" fillId="0" borderId="0"/>
  </cellStyleXfs>
  <cellXfs count="241">
    <xf numFmtId="0" fontId="0" fillId="0" borderId="0" xfId="0"/>
    <xf numFmtId="0" fontId="1" fillId="0" borderId="1" xfId="0" applyFont="1" applyBorder="1"/>
    <xf numFmtId="0" fontId="1" fillId="0" borderId="0" xfId="0" applyFont="1"/>
    <xf numFmtId="3" fontId="8" fillId="0" borderId="1" xfId="1" applyNumberFormat="1" applyFont="1" applyFill="1" applyBorder="1" applyAlignment="1">
      <alignment horizontal="right" vertical="center" wrapText="1"/>
    </xf>
    <xf numFmtId="3" fontId="9" fillId="0" borderId="1" xfId="1" applyNumberFormat="1" applyFont="1" applyFill="1" applyBorder="1" applyAlignment="1">
      <alignment horizontal="righ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3" fontId="9" fillId="0" borderId="1" xfId="1" applyNumberFormat="1" applyFont="1" applyFill="1" applyBorder="1" applyAlignment="1">
      <alignment horizontal="left" vertical="center" wrapText="1"/>
    </xf>
    <xf numFmtId="0" fontId="9" fillId="0" borderId="1" xfId="0" applyFont="1" applyFill="1" applyBorder="1" applyAlignment="1">
      <alignment horizontal="center"/>
    </xf>
    <xf numFmtId="0" fontId="14" fillId="0" borderId="1" xfId="0"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11" fillId="0" borderId="7" xfId="1" applyNumberFormat="1" applyFont="1" applyFill="1" applyBorder="1" applyAlignment="1">
      <alignment vertical="center"/>
    </xf>
    <xf numFmtId="1" fontId="19" fillId="0" borderId="7" xfId="1" applyNumberFormat="1" applyFont="1" applyFill="1" applyBorder="1" applyAlignment="1">
      <alignment vertical="center"/>
    </xf>
    <xf numFmtId="1" fontId="12" fillId="0" borderId="7" xfId="1" applyNumberFormat="1" applyFont="1" applyFill="1" applyBorder="1" applyAlignment="1">
      <alignment horizontal="center" vertical="center" wrapText="1"/>
    </xf>
    <xf numFmtId="1" fontId="9" fillId="0" borderId="0" xfId="1" applyNumberFormat="1" applyFont="1" applyFill="1" applyAlignment="1">
      <alignment horizontal="center" vertical="center" wrapText="1"/>
    </xf>
    <xf numFmtId="1" fontId="11" fillId="0" borderId="0" xfId="1" applyNumberFormat="1" applyFont="1" applyFill="1" applyBorder="1" applyAlignment="1">
      <alignment horizontal="center" vertical="center" wrapText="1"/>
    </xf>
    <xf numFmtId="1" fontId="8" fillId="0" borderId="0" xfId="1" applyNumberFormat="1" applyFont="1" applyFill="1" applyAlignment="1">
      <alignment horizontal="center" vertical="center" wrapText="1"/>
    </xf>
    <xf numFmtId="3" fontId="8" fillId="0" borderId="0" xfId="1" applyNumberFormat="1" applyFont="1" applyFill="1" applyBorder="1" applyAlignment="1">
      <alignment horizontal="center" vertical="center" wrapText="1"/>
    </xf>
    <xf numFmtId="164" fontId="8" fillId="0" borderId="1" xfId="2" applyNumberFormat="1" applyFont="1" applyFill="1" applyBorder="1" applyAlignment="1">
      <alignment horizontal="right" vertical="center" wrapText="1"/>
    </xf>
    <xf numFmtId="3" fontId="9" fillId="0" borderId="1" xfId="1" quotePrefix="1" applyNumberFormat="1" applyFont="1" applyFill="1" applyBorder="1" applyAlignment="1">
      <alignment horizontal="center" vertical="center" wrapText="1"/>
    </xf>
    <xf numFmtId="3" fontId="9" fillId="0" borderId="0" xfId="1" applyNumberFormat="1" applyFont="1" applyFill="1" applyBorder="1" applyAlignment="1">
      <alignment horizontal="center" vertical="center" wrapText="1"/>
    </xf>
    <xf numFmtId="3" fontId="8" fillId="0" borderId="1" xfId="1" applyNumberFormat="1" applyFont="1" applyFill="1" applyBorder="1" applyAlignment="1">
      <alignment horizontal="left" vertical="center" wrapText="1"/>
    </xf>
    <xf numFmtId="3" fontId="14" fillId="0" borderId="1" xfId="1" quotePrefix="1" applyNumberFormat="1" applyFont="1" applyFill="1" applyBorder="1" applyAlignment="1">
      <alignment horizontal="center" vertical="center" wrapText="1"/>
    </xf>
    <xf numFmtId="3" fontId="9" fillId="0" borderId="0" xfId="1" quotePrefix="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xf>
    <xf numFmtId="0" fontId="15" fillId="0" borderId="1" xfId="0" applyFont="1" applyFill="1" applyBorder="1" applyAlignment="1">
      <alignment horizontal="center" vertical="center" wrapText="1" shrinkToFit="1"/>
    </xf>
    <xf numFmtId="164" fontId="8" fillId="0" borderId="1" xfId="2" applyNumberFormat="1" applyFont="1" applyFill="1" applyBorder="1" applyAlignment="1">
      <alignment horizontal="right" vertical="center" wrapText="1" shrinkToFit="1"/>
    </xf>
    <xf numFmtId="0" fontId="20" fillId="0" borderId="1" xfId="0" applyFont="1" applyFill="1" applyBorder="1" applyAlignment="1">
      <alignment horizontal="center" vertical="center"/>
    </xf>
    <xf numFmtId="164" fontId="15" fillId="0" borderId="1" xfId="0" applyNumberFormat="1" applyFont="1" applyFill="1" applyBorder="1" applyAlignment="1">
      <alignment horizontal="center" vertical="center" wrapText="1" shrinkToFit="1"/>
    </xf>
    <xf numFmtId="164" fontId="11" fillId="0" borderId="0" xfId="0" applyNumberFormat="1" applyFont="1" applyFill="1" applyBorder="1" applyAlignment="1">
      <alignment horizontal="right" vertical="center" wrapText="1" shrinkToFit="1"/>
    </xf>
    <xf numFmtId="0" fontId="20" fillId="0" borderId="0" xfId="0" applyFont="1" applyFill="1" applyAlignment="1">
      <alignment horizontal="center" vertical="center"/>
    </xf>
    <xf numFmtId="49" fontId="11" fillId="0" borderId="1" xfId="1"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9" fillId="0" borderId="1" xfId="0" applyFont="1" applyFill="1" applyBorder="1" applyAlignment="1">
      <alignment horizontal="center" vertical="center" wrapText="1" shrinkToFit="1"/>
    </xf>
    <xf numFmtId="164" fontId="11" fillId="0" borderId="1" xfId="2" applyNumberFormat="1" applyFont="1" applyFill="1" applyBorder="1" applyAlignment="1">
      <alignment horizontal="right" vertical="center" wrapText="1" shrinkToFit="1"/>
    </xf>
    <xf numFmtId="164" fontId="11" fillId="0" borderId="1" xfId="0" applyNumberFormat="1" applyFont="1" applyFill="1" applyBorder="1" applyAlignment="1">
      <alignment horizontal="right" vertical="center" wrapText="1" shrinkToFit="1"/>
    </xf>
    <xf numFmtId="164" fontId="19" fillId="0" borderId="1" xfId="0" applyNumberFormat="1" applyFont="1" applyFill="1" applyBorder="1" applyAlignment="1">
      <alignment horizontal="center" vertical="center" wrapText="1" shrinkToFit="1"/>
    </xf>
    <xf numFmtId="49" fontId="9" fillId="0" borderId="1" xfId="1" applyNumberFormat="1" applyFont="1" applyFill="1" applyBorder="1" applyAlignment="1">
      <alignment horizontal="center" vertical="center"/>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wrapText="1" shrinkToFit="1"/>
    </xf>
    <xf numFmtId="164" fontId="9" fillId="0" borderId="1" xfId="2" applyNumberFormat="1" applyFont="1" applyFill="1" applyBorder="1" applyAlignment="1">
      <alignment horizontal="right" vertical="center" wrapText="1" shrinkToFit="1"/>
    </xf>
    <xf numFmtId="164" fontId="9" fillId="0" borderId="1" xfId="2" applyNumberFormat="1" applyFont="1" applyFill="1" applyBorder="1" applyAlignment="1">
      <alignment horizontal="right" vertical="center" wrapText="1"/>
    </xf>
    <xf numFmtId="164" fontId="9" fillId="0" borderId="1" xfId="2" applyNumberFormat="1" applyFont="1" applyFill="1" applyBorder="1" applyAlignment="1">
      <alignment horizontal="right" vertical="center"/>
    </xf>
    <xf numFmtId="1" fontId="19"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wrapText="1"/>
    </xf>
    <xf numFmtId="164" fontId="8" fillId="0" borderId="1" xfId="0" applyNumberFormat="1" applyFont="1" applyFill="1" applyBorder="1" applyAlignment="1">
      <alignment horizontal="right" vertical="center" wrapText="1" shrinkToFit="1"/>
    </xf>
    <xf numFmtId="1" fontId="11" fillId="0" borderId="1" xfId="1" applyNumberFormat="1" applyFont="1" applyFill="1" applyBorder="1" applyAlignment="1">
      <alignment horizontal="left" vertical="center" wrapText="1"/>
    </xf>
    <xf numFmtId="1" fontId="11" fillId="0" borderId="1" xfId="1" applyNumberFormat="1" applyFont="1" applyFill="1" applyBorder="1" applyAlignment="1">
      <alignment horizontal="center" vertical="center" wrapText="1"/>
    </xf>
    <xf numFmtId="1" fontId="9" fillId="0" borderId="1" xfId="1" applyNumberFormat="1" applyFont="1" applyFill="1" applyBorder="1" applyAlignment="1">
      <alignment horizontal="left" vertical="center" wrapText="1"/>
    </xf>
    <xf numFmtId="0" fontId="17" fillId="0" borderId="1" xfId="0" applyFont="1" applyFill="1" applyBorder="1" applyAlignment="1">
      <alignment wrapText="1"/>
    </xf>
    <xf numFmtId="3" fontId="16" fillId="0" borderId="1" xfId="1" applyNumberFormat="1" applyFont="1" applyFill="1" applyBorder="1" applyAlignment="1">
      <alignment horizontal="center" vertical="center" wrapText="1"/>
    </xf>
    <xf numFmtId="1" fontId="14" fillId="0" borderId="1" xfId="1" applyNumberFormat="1" applyFont="1" applyFill="1" applyBorder="1" applyAlignment="1">
      <alignment horizontal="center" vertical="center"/>
    </xf>
    <xf numFmtId="1" fontId="16" fillId="0" borderId="1" xfId="1" applyNumberFormat="1" applyFont="1" applyFill="1" applyBorder="1" applyAlignment="1">
      <alignment horizontal="center" vertical="center" wrapText="1"/>
    </xf>
    <xf numFmtId="1" fontId="14" fillId="0" borderId="1" xfId="1" applyNumberFormat="1" applyFont="1" applyFill="1" applyBorder="1" applyAlignment="1">
      <alignment horizontal="center" vertical="center" wrapText="1"/>
    </xf>
    <xf numFmtId="164" fontId="20" fillId="0" borderId="1" xfId="2" applyNumberFormat="1" applyFont="1" applyFill="1" applyBorder="1" applyAlignment="1">
      <alignment horizontal="right" vertical="center"/>
    </xf>
    <xf numFmtId="3" fontId="17" fillId="0" borderId="1" xfId="1" quotePrefix="1" applyNumberFormat="1" applyFont="1" applyFill="1" applyBorder="1" applyAlignment="1">
      <alignment horizontal="center" vertical="center" wrapText="1"/>
    </xf>
    <xf numFmtId="3" fontId="17" fillId="0" borderId="1" xfId="1"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3" fontId="9" fillId="0" borderId="1" xfId="1" applyNumberFormat="1" applyFont="1" applyFill="1" applyBorder="1" applyAlignment="1">
      <alignment horizontal="center" vertical="center" wrapText="1"/>
    </xf>
    <xf numFmtId="1" fontId="9" fillId="0" borderId="0" xfId="1" applyNumberFormat="1" applyFont="1" applyFill="1" applyAlignment="1">
      <alignment horizontal="center" vertical="center"/>
    </xf>
    <xf numFmtId="1" fontId="17" fillId="0" borderId="1" xfId="1" applyNumberFormat="1" applyFont="1" applyFill="1" applyBorder="1" applyAlignment="1">
      <alignment horizontal="left" vertical="center" wrapText="1"/>
    </xf>
    <xf numFmtId="164" fontId="9" fillId="0" borderId="1" xfId="2" quotePrefix="1" applyNumberFormat="1" applyFont="1" applyFill="1" applyBorder="1" applyAlignment="1">
      <alignment horizontal="right" vertical="center" wrapText="1"/>
    </xf>
    <xf numFmtId="0" fontId="21" fillId="0" borderId="0" xfId="0" applyFont="1" applyFill="1" applyAlignment="1">
      <alignment horizontal="center" vertical="center"/>
    </xf>
    <xf numFmtId="0" fontId="9" fillId="0" borderId="0" xfId="0" applyFont="1" applyFill="1" applyAlignment="1">
      <alignment horizontal="center" vertical="center"/>
    </xf>
    <xf numFmtId="1" fontId="22" fillId="0" borderId="1" xfId="1" applyNumberFormat="1" applyFont="1" applyFill="1" applyBorder="1" applyAlignment="1">
      <alignment horizontal="left" vertical="center" wrapText="1"/>
    </xf>
    <xf numFmtId="3" fontId="14" fillId="0" borderId="1" xfId="1"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shrinkToFit="1"/>
    </xf>
    <xf numFmtId="1" fontId="9" fillId="0" borderId="1" xfId="1" quotePrefix="1" applyNumberFormat="1" applyFont="1" applyFill="1" applyBorder="1" applyAlignment="1">
      <alignment horizontal="left" vertical="center" wrapText="1"/>
    </xf>
    <xf numFmtId="1" fontId="9" fillId="0" borderId="1" xfId="1" quotePrefix="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xf>
    <xf numFmtId="0" fontId="23" fillId="0" borderId="1" xfId="0" applyFont="1" applyFill="1" applyBorder="1" applyAlignment="1">
      <alignment vertical="center" wrapText="1"/>
    </xf>
    <xf numFmtId="1" fontId="17" fillId="0" borderId="1" xfId="1" applyNumberFormat="1" applyFont="1" applyFill="1" applyBorder="1" applyAlignment="1">
      <alignment horizontal="center" vertical="center"/>
    </xf>
    <xf numFmtId="49" fontId="8" fillId="0" borderId="1" xfId="1" applyNumberFormat="1" applyFont="1" applyFill="1" applyBorder="1" applyAlignment="1">
      <alignment horizontal="left" vertical="center"/>
    </xf>
    <xf numFmtId="1" fontId="19" fillId="0" borderId="1" xfId="1" applyNumberFormat="1" applyFont="1" applyFill="1" applyBorder="1" applyAlignment="1">
      <alignment horizontal="center" vertical="center"/>
    </xf>
    <xf numFmtId="1" fontId="9" fillId="0" borderId="1" xfId="1" applyNumberFormat="1" applyFont="1" applyFill="1" applyBorder="1" applyAlignment="1">
      <alignment vertical="center" wrapText="1"/>
    </xf>
    <xf numFmtId="0" fontId="9" fillId="0" borderId="1" xfId="0" applyFont="1" applyFill="1" applyBorder="1" applyAlignment="1">
      <alignment horizontal="center" wrapText="1"/>
    </xf>
    <xf numFmtId="164" fontId="11" fillId="0" borderId="1" xfId="2" applyNumberFormat="1" applyFont="1" applyFill="1" applyBorder="1" applyAlignment="1">
      <alignment horizontal="right" vertical="center" wrapText="1"/>
    </xf>
    <xf numFmtId="1" fontId="8" fillId="0" borderId="1" xfId="1" applyNumberFormat="1" applyFont="1" applyFill="1" applyBorder="1" applyAlignment="1">
      <alignment horizontal="left" vertical="center" wrapText="1"/>
    </xf>
    <xf numFmtId="1" fontId="8" fillId="0" borderId="1" xfId="1" applyNumberFormat="1" applyFont="1" applyFill="1" applyBorder="1" applyAlignment="1">
      <alignment horizontal="center" vertical="center"/>
    </xf>
    <xf numFmtId="164" fontId="8" fillId="0" borderId="1" xfId="2" applyNumberFormat="1" applyFont="1" applyFill="1" applyBorder="1" applyAlignment="1">
      <alignment horizontal="right" vertical="center"/>
    </xf>
    <xf numFmtId="1" fontId="10" fillId="0" borderId="0" xfId="1" applyNumberFormat="1" applyFont="1" applyFill="1" applyAlignment="1">
      <alignment horizontal="center" vertical="center"/>
    </xf>
    <xf numFmtId="1" fontId="10" fillId="0" borderId="0" xfId="1" applyNumberFormat="1" applyFont="1" applyFill="1" applyAlignment="1">
      <alignment horizontal="left" vertical="center"/>
    </xf>
    <xf numFmtId="1" fontId="24" fillId="0" borderId="0" xfId="1" applyNumberFormat="1" applyFont="1" applyFill="1" applyAlignment="1">
      <alignment horizontal="center" vertical="center"/>
    </xf>
    <xf numFmtId="1" fontId="10" fillId="0" borderId="0" xfId="1" applyNumberFormat="1" applyFont="1" applyFill="1" applyAlignment="1">
      <alignment horizontal="right" vertical="center"/>
    </xf>
    <xf numFmtId="164" fontId="10" fillId="0" borderId="0" xfId="2" applyNumberFormat="1" applyFont="1" applyFill="1" applyAlignment="1">
      <alignment horizontal="right" vertical="center"/>
    </xf>
    <xf numFmtId="1" fontId="24" fillId="0" borderId="0" xfId="1" applyNumberFormat="1" applyFont="1" applyFill="1" applyAlignment="1">
      <alignment horizontal="center" vertical="center" wrapText="1"/>
    </xf>
    <xf numFmtId="1" fontId="10" fillId="0" borderId="0" xfId="1" applyNumberFormat="1" applyFont="1" applyFill="1" applyAlignment="1">
      <alignment horizontal="right" vertical="center" wrapText="1"/>
    </xf>
    <xf numFmtId="1" fontId="10" fillId="0" borderId="0" xfId="1" applyNumberFormat="1" applyFont="1" applyFill="1" applyAlignment="1">
      <alignment horizontal="left" vertical="center" wrapText="1"/>
    </xf>
    <xf numFmtId="1" fontId="10" fillId="0" borderId="0" xfId="1" applyNumberFormat="1" applyFont="1" applyFill="1" applyAlignment="1">
      <alignment horizontal="center" vertical="center" wrapText="1"/>
    </xf>
    <xf numFmtId="3" fontId="8" fillId="0" borderId="2" xfId="1" applyNumberFormat="1" applyFont="1" applyFill="1" applyBorder="1" applyAlignment="1">
      <alignment vertical="center" wrapText="1"/>
    </xf>
    <xf numFmtId="4" fontId="14" fillId="0" borderId="1" xfId="1" quotePrefix="1" applyNumberFormat="1" applyFont="1" applyFill="1" applyBorder="1" applyAlignment="1">
      <alignment horizontal="center" vertical="center" wrapText="1"/>
    </xf>
    <xf numFmtId="164" fontId="10" fillId="0" borderId="1" xfId="2" applyNumberFormat="1" applyFont="1" applyFill="1" applyBorder="1" applyAlignment="1">
      <alignment horizontal="right" vertical="center"/>
    </xf>
    <xf numFmtId="3"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3" fontId="15" fillId="0" borderId="1"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wrapText="1"/>
    </xf>
    <xf numFmtId="0" fontId="17" fillId="0" borderId="1" xfId="8" applyFont="1" applyBorder="1" applyAlignment="1">
      <alignment horizontal="justify" vertical="center" wrapText="1"/>
    </xf>
    <xf numFmtId="0" fontId="17" fillId="0" borderId="1" xfId="8" applyFont="1" applyBorder="1" applyAlignment="1">
      <alignment horizontal="center" vertical="center" wrapText="1"/>
    </xf>
    <xf numFmtId="14" fontId="17" fillId="0" borderId="1" xfId="8" applyNumberFormat="1" applyFont="1" applyBorder="1" applyAlignment="1">
      <alignment horizontal="center" vertical="center" wrapText="1"/>
    </xf>
    <xf numFmtId="1" fontId="11" fillId="0" borderId="0" xfId="1" applyNumberFormat="1" applyFont="1" applyFill="1" applyAlignment="1">
      <alignment horizontal="center" vertical="center" wrapText="1"/>
    </xf>
    <xf numFmtId="1" fontId="12" fillId="0" borderId="0" xfId="1" applyNumberFormat="1" applyFont="1" applyFill="1" applyAlignment="1">
      <alignment horizontal="center" vertical="center" wrapText="1"/>
    </xf>
    <xf numFmtId="1" fontId="11" fillId="0" borderId="7" xfId="1" applyNumberFormat="1" applyFont="1" applyFill="1" applyBorder="1" applyAlignment="1">
      <alignment horizontal="right" vertical="center"/>
    </xf>
    <xf numFmtId="3" fontId="8" fillId="0" borderId="8" xfId="1" applyNumberFormat="1" applyFont="1" applyFill="1" applyBorder="1" applyAlignment="1">
      <alignment vertical="center" wrapText="1"/>
    </xf>
    <xf numFmtId="3" fontId="8" fillId="0" borderId="3" xfId="1" applyNumberFormat="1" applyFont="1" applyFill="1" applyBorder="1" applyAlignment="1">
      <alignment vertical="center" wrapText="1"/>
    </xf>
    <xf numFmtId="3" fontId="8" fillId="0" borderId="6" xfId="1" applyNumberFormat="1" applyFont="1" applyFill="1" applyBorder="1" applyAlignment="1">
      <alignment vertical="center" wrapText="1"/>
    </xf>
    <xf numFmtId="3" fontId="8" fillId="0" borderId="4" xfId="1" applyNumberFormat="1" applyFont="1" applyFill="1" applyBorder="1" applyAlignment="1">
      <alignment vertical="center" wrapText="1"/>
    </xf>
    <xf numFmtId="3" fontId="8" fillId="0" borderId="1" xfId="1" quotePrefix="1" applyNumberFormat="1" applyFont="1" applyFill="1" applyBorder="1" applyAlignment="1">
      <alignment horizontal="center" vertical="center" wrapText="1"/>
    </xf>
    <xf numFmtId="3" fontId="9" fillId="0" borderId="1" xfId="1" quotePrefix="1" applyNumberFormat="1" applyFont="1" applyFill="1" applyBorder="1" applyAlignment="1">
      <alignment horizontal="right" vertical="center" wrapText="1"/>
    </xf>
    <xf numFmtId="3" fontId="9" fillId="0" borderId="9" xfId="1" quotePrefix="1"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xf>
    <xf numFmtId="1" fontId="6" fillId="0" borderId="1" xfId="1" applyNumberFormat="1" applyFont="1" applyFill="1" applyBorder="1" applyAlignment="1">
      <alignment horizontal="left" vertical="center" wrapText="1"/>
    </xf>
    <xf numFmtId="3" fontId="11" fillId="0" borderId="1" xfId="1" applyNumberFormat="1" applyFont="1" applyFill="1" applyBorder="1" applyAlignment="1">
      <alignment horizontal="right" vertical="center" wrapText="1"/>
    </xf>
    <xf numFmtId="1" fontId="6"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164" fontId="6" fillId="0" borderId="1" xfId="0" applyNumberFormat="1" applyFont="1" applyFill="1" applyBorder="1" applyAlignment="1">
      <alignment horizontal="right" vertical="center" wrapText="1" shrinkToFit="1"/>
    </xf>
    <xf numFmtId="3" fontId="6" fillId="0" borderId="1" xfId="0" applyNumberFormat="1" applyFont="1" applyFill="1" applyBorder="1" applyAlignment="1">
      <alignment horizontal="right" vertical="center" wrapText="1" shrinkToFit="1"/>
    </xf>
    <xf numFmtId="164" fontId="5" fillId="0" borderId="1" xfId="0" applyNumberFormat="1" applyFont="1" applyFill="1" applyBorder="1" applyAlignment="1">
      <alignment horizontal="right" vertical="center" wrapText="1" shrinkToFit="1"/>
    </xf>
    <xf numFmtId="164" fontId="29" fillId="0" borderId="1" xfId="0" applyNumberFormat="1" applyFont="1" applyFill="1" applyBorder="1" applyAlignment="1">
      <alignment horizontal="right" vertical="center" wrapText="1" shrinkToFit="1"/>
    </xf>
    <xf numFmtId="0" fontId="30" fillId="0" borderId="0" xfId="0" applyFont="1" applyFill="1" applyAlignment="1">
      <alignment horizontal="center" vertical="center"/>
    </xf>
    <xf numFmtId="0" fontId="6" fillId="0" borderId="1" xfId="0" applyFont="1" applyFill="1" applyBorder="1" applyAlignment="1">
      <alignment horizontal="left" vertical="center" wrapText="1"/>
    </xf>
    <xf numFmtId="164" fontId="31" fillId="0" borderId="1" xfId="0" applyNumberFormat="1" applyFont="1" applyFill="1" applyBorder="1" applyAlignment="1">
      <alignment horizontal="right" vertical="center" wrapText="1" shrinkToFit="1"/>
    </xf>
    <xf numFmtId="49"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164" fontId="3" fillId="0" borderId="1" xfId="0" applyNumberFormat="1" applyFont="1" applyFill="1" applyBorder="1" applyAlignment="1">
      <alignment horizontal="right" vertical="center" wrapText="1" shrinkToFit="1"/>
    </xf>
    <xf numFmtId="164" fontId="31" fillId="0" borderId="0" xfId="0" applyNumberFormat="1" applyFont="1" applyFill="1" applyBorder="1" applyAlignment="1">
      <alignment horizontal="right" vertical="center" wrapText="1" shrinkToFit="1"/>
    </xf>
    <xf numFmtId="1" fontId="31" fillId="0" borderId="1" xfId="1" applyNumberFormat="1" applyFont="1" applyFill="1" applyBorder="1" applyAlignment="1">
      <alignment horizontal="center" vertical="center" wrapText="1"/>
    </xf>
    <xf numFmtId="0" fontId="3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9" fillId="0" borderId="1" xfId="0" applyFont="1" applyFill="1" applyBorder="1" applyAlignment="1">
      <alignment horizontal="right" vertical="center" wrapText="1"/>
    </xf>
    <xf numFmtId="3" fontId="9" fillId="0" borderId="1" xfId="1"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1" fontId="11" fillId="0" borderId="1" xfId="1" applyNumberFormat="1" applyFont="1" applyFill="1" applyBorder="1" applyAlignment="1">
      <alignment horizontal="right" vertical="center"/>
    </xf>
    <xf numFmtId="49" fontId="1" fillId="0" borderId="1" xfId="1" applyNumberFormat="1" applyFont="1" applyFill="1" applyBorder="1" applyAlignment="1">
      <alignment horizontal="center" vertical="center"/>
    </xf>
    <xf numFmtId="0" fontId="9" fillId="0" borderId="1" xfId="0" applyFont="1" applyFill="1" applyBorder="1" applyAlignment="1">
      <alignment horizontal="center" vertical="center" wrapText="1" shrinkToFit="1"/>
    </xf>
    <xf numFmtId="3" fontId="9" fillId="0" borderId="1" xfId="0" applyNumberFormat="1" applyFont="1" applyFill="1" applyBorder="1" applyAlignment="1">
      <alignment horizontal="right" vertical="center" wrapText="1"/>
    </xf>
    <xf numFmtId="1" fontId="9" fillId="0" borderId="1" xfId="1" applyNumberFormat="1" applyFont="1" applyFill="1" applyBorder="1" applyAlignment="1">
      <alignment horizontal="right" vertical="center" wrapText="1"/>
    </xf>
    <xf numFmtId="0" fontId="9" fillId="0" borderId="1" xfId="0" applyFont="1" applyFill="1" applyBorder="1" applyAlignment="1">
      <alignment horizontal="right" vertical="center" wrapText="1" shrinkToFit="1"/>
    </xf>
    <xf numFmtId="1" fontId="9" fillId="0" borderId="1" xfId="1" applyNumberFormat="1" applyFont="1" applyFill="1" applyBorder="1" applyAlignment="1">
      <alignment horizontal="right" vertical="center"/>
    </xf>
    <xf numFmtId="1" fontId="12" fillId="0" borderId="1" xfId="1" applyNumberFormat="1" applyFont="1" applyFill="1" applyBorder="1" applyAlignment="1">
      <alignment horizontal="right" vertical="center"/>
    </xf>
    <xf numFmtId="1" fontId="12" fillId="0" borderId="1" xfId="1" quotePrefix="1" applyNumberFormat="1" applyFont="1" applyFill="1" applyBorder="1" applyAlignment="1">
      <alignment horizontal="center" vertical="center"/>
    </xf>
    <xf numFmtId="164" fontId="9" fillId="3" borderId="1" xfId="2" quotePrefix="1" applyNumberFormat="1" applyFont="1" applyFill="1" applyBorder="1" applyAlignment="1">
      <alignment horizontal="right" vertical="center"/>
    </xf>
    <xf numFmtId="164" fontId="9" fillId="0" borderId="1" xfId="2" quotePrefix="1" applyNumberFormat="1" applyFont="1" applyFill="1" applyBorder="1" applyAlignment="1">
      <alignment horizontal="right" vertical="center"/>
    </xf>
    <xf numFmtId="1" fontId="12" fillId="0" borderId="1" xfId="1" quotePrefix="1" applyNumberFormat="1" applyFont="1" applyFill="1" applyBorder="1" applyAlignment="1">
      <alignment horizontal="right" vertical="center"/>
    </xf>
    <xf numFmtId="1" fontId="9" fillId="3" borderId="1" xfId="1" applyNumberFormat="1" applyFont="1" applyFill="1" applyBorder="1" applyAlignment="1">
      <alignment horizontal="center" vertical="center" wrapText="1"/>
    </xf>
    <xf numFmtId="3" fontId="9" fillId="3" borderId="1" xfId="1" applyNumberFormat="1" applyFont="1" applyFill="1" applyBorder="1" applyAlignment="1">
      <alignment horizontal="center" vertical="center" wrapText="1"/>
    </xf>
    <xf numFmtId="1" fontId="12" fillId="3" borderId="1" xfId="1" quotePrefix="1" applyNumberFormat="1" applyFont="1" applyFill="1" applyBorder="1" applyAlignment="1">
      <alignment horizontal="center" vertical="center"/>
    </xf>
    <xf numFmtId="1" fontId="12" fillId="3" borderId="1" xfId="1" quotePrefix="1" applyNumberFormat="1" applyFont="1" applyFill="1" applyBorder="1" applyAlignment="1">
      <alignment horizontal="right" vertical="center"/>
    </xf>
    <xf numFmtId="3" fontId="9" fillId="3" borderId="1" xfId="1" applyNumberFormat="1" applyFont="1" applyFill="1" applyBorder="1" applyAlignment="1">
      <alignment horizontal="right" vertical="center"/>
    </xf>
    <xf numFmtId="3" fontId="9" fillId="3" borderId="1" xfId="1" quotePrefix="1" applyNumberFormat="1" applyFont="1" applyFill="1" applyBorder="1" applyAlignment="1">
      <alignment horizontal="right" vertical="center" wrapText="1"/>
    </xf>
    <xf numFmtId="1" fontId="28" fillId="0" borderId="1" xfId="1" applyNumberFormat="1" applyFont="1" applyFill="1" applyBorder="1" applyAlignment="1">
      <alignment horizontal="center" vertical="center" wrapText="1"/>
    </xf>
    <xf numFmtId="0" fontId="28" fillId="0" borderId="1" xfId="0" applyFont="1" applyFill="1" applyBorder="1" applyAlignment="1">
      <alignment horizontal="center" vertical="center" wrapText="1" shrinkToFit="1"/>
    </xf>
    <xf numFmtId="164" fontId="28" fillId="0" borderId="1" xfId="0" applyNumberFormat="1" applyFont="1" applyFill="1" applyBorder="1" applyAlignment="1">
      <alignment horizontal="right" vertical="center" wrapText="1" shrinkToFit="1"/>
    </xf>
    <xf numFmtId="1" fontId="8" fillId="0" borderId="1" xfId="1" applyNumberFormat="1" applyFont="1" applyFill="1" applyBorder="1" applyAlignment="1">
      <alignment horizontal="center" vertical="center" wrapText="1"/>
    </xf>
    <xf numFmtId="1" fontId="8"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right" vertical="center"/>
    </xf>
    <xf numFmtId="3" fontId="9" fillId="0" borderId="1" xfId="2" applyNumberFormat="1" applyFont="1" applyFill="1" applyBorder="1" applyAlignment="1">
      <alignment horizontal="right" vertical="center"/>
    </xf>
    <xf numFmtId="0" fontId="12" fillId="0" borderId="1" xfId="0" applyFont="1" applyFill="1" applyBorder="1" applyAlignment="1">
      <alignment horizontal="center" vertical="center" wrapText="1" shrinkToFit="1"/>
    </xf>
    <xf numFmtId="3" fontId="9" fillId="0" borderId="1" xfId="0" applyNumberFormat="1" applyFont="1" applyFill="1" applyBorder="1" applyAlignment="1">
      <alignment horizontal="right" vertical="center" wrapText="1" shrinkToFit="1"/>
    </xf>
    <xf numFmtId="3" fontId="9" fillId="0" borderId="1" xfId="2" quotePrefix="1" applyNumberFormat="1" applyFont="1" applyFill="1" applyBorder="1" applyAlignment="1">
      <alignment horizontal="right" vertical="center" wrapText="1"/>
    </xf>
    <xf numFmtId="1" fontId="9" fillId="0" borderId="1" xfId="1" quotePrefix="1" applyNumberFormat="1" applyFont="1" applyFill="1" applyBorder="1" applyAlignment="1">
      <alignment horizontal="right" vertical="center" wrapText="1"/>
    </xf>
    <xf numFmtId="1" fontId="11" fillId="0" borderId="1" xfId="1" applyNumberFormat="1" applyFont="1" applyFill="1" applyBorder="1" applyAlignment="1">
      <alignment horizontal="right" vertical="center" wrapText="1"/>
    </xf>
    <xf numFmtId="164"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shrinkToFit="1"/>
    </xf>
    <xf numFmtId="3" fontId="9" fillId="0" borderId="1" xfId="9" applyNumberFormat="1" applyFont="1" applyFill="1" applyBorder="1" applyAlignment="1">
      <alignment horizontal="right" vertical="center"/>
    </xf>
    <xf numFmtId="49" fontId="3" fillId="0" borderId="1" xfId="1" applyNumberFormat="1" applyFont="1" applyFill="1" applyBorder="1" applyAlignment="1">
      <alignment horizontal="left" vertical="center"/>
    </xf>
    <xf numFmtId="1" fontId="9" fillId="0" borderId="1" xfId="0" applyNumberFormat="1" applyFont="1" applyFill="1" applyBorder="1" applyAlignment="1">
      <alignment horizontal="right" vertical="center" wrapText="1" shrinkToFit="1"/>
    </xf>
    <xf numFmtId="0" fontId="11" fillId="0" borderId="1" xfId="0" applyFont="1" applyFill="1" applyBorder="1" applyAlignment="1">
      <alignment horizontal="center" vertical="center" wrapText="1" shrinkToFit="1"/>
    </xf>
    <xf numFmtId="0" fontId="32" fillId="2" borderId="0" xfId="0" applyFont="1" applyFill="1" applyAlignment="1">
      <alignment horizontal="center" vertical="center"/>
    </xf>
    <xf numFmtId="164" fontId="20" fillId="0" borderId="0" xfId="0" applyNumberFormat="1" applyFont="1" applyFill="1" applyAlignment="1">
      <alignment horizontal="center" vertical="center"/>
    </xf>
    <xf numFmtId="3" fontId="8" fillId="0" borderId="1" xfId="1" quotePrefix="1" applyNumberFormat="1" applyFont="1" applyFill="1" applyBorder="1" applyAlignment="1">
      <alignment horizontal="right" vertical="center" wrapText="1"/>
    </xf>
    <xf numFmtId="1" fontId="12" fillId="0" borderId="1" xfId="1" applyNumberFormat="1" applyFont="1" applyFill="1" applyBorder="1" applyAlignment="1">
      <alignment horizontal="center" vertical="center" wrapText="1"/>
    </xf>
    <xf numFmtId="1" fontId="12" fillId="0" borderId="1" xfId="1" applyNumberFormat="1" applyFont="1" applyFill="1" applyBorder="1" applyAlignment="1">
      <alignment horizontal="right" vertical="center" wrapText="1"/>
    </xf>
    <xf numFmtId="0" fontId="12" fillId="0" borderId="1" xfId="0" quotePrefix="1" applyFont="1" applyFill="1" applyBorder="1" applyAlignment="1">
      <alignment horizontal="center" vertical="center"/>
    </xf>
    <xf numFmtId="0" fontId="12" fillId="0" borderId="1" xfId="0" quotePrefix="1" applyFont="1" applyFill="1" applyBorder="1" applyAlignment="1">
      <alignment horizontal="right" vertical="center"/>
    </xf>
    <xf numFmtId="1" fontId="9" fillId="0" borderId="1" xfId="1" applyNumberFormat="1" applyFont="1" applyFill="1" applyBorder="1" applyAlignment="1">
      <alignment horizontal="left" vertical="center"/>
    </xf>
    <xf numFmtId="1" fontId="8" fillId="0" borderId="1" xfId="1" applyNumberFormat="1" applyFont="1" applyFill="1" applyBorder="1" applyAlignment="1">
      <alignment horizontal="right" vertical="center"/>
    </xf>
    <xf numFmtId="1" fontId="9" fillId="0" borderId="0" xfId="1" applyNumberFormat="1" applyFont="1" applyFill="1" applyAlignment="1">
      <alignment horizontal="left" vertical="center"/>
    </xf>
    <xf numFmtId="1" fontId="9" fillId="0" borderId="0" xfId="1" applyNumberFormat="1" applyFont="1" applyFill="1" applyAlignment="1">
      <alignment horizontal="left" vertical="center" wrapText="1"/>
    </xf>
    <xf numFmtId="1" fontId="9" fillId="0" borderId="0" xfId="1" applyNumberFormat="1" applyFont="1" applyFill="1" applyAlignment="1">
      <alignment horizontal="right" vertical="center"/>
    </xf>
    <xf numFmtId="0" fontId="1" fillId="0" borderId="1" xfId="0" applyFont="1" applyBorder="1" applyAlignment="1">
      <alignment vertical="center" wrapText="1"/>
    </xf>
    <xf numFmtId="164" fontId="9" fillId="0" borderId="1" xfId="2" applyNumberFormat="1" applyFont="1" applyFill="1" applyBorder="1"/>
    <xf numFmtId="164" fontId="9" fillId="0" borderId="1" xfId="2"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0" xfId="0" applyFont="1" applyFill="1" applyAlignment="1">
      <alignment horizontal="center" vertical="center"/>
    </xf>
    <xf numFmtId="0" fontId="8" fillId="0" borderId="1" xfId="0"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0" fontId="1" fillId="0" borderId="1" xfId="0" applyFont="1" applyFill="1" applyBorder="1" applyAlignment="1">
      <alignment vertical="center" wrapText="1"/>
    </xf>
    <xf numFmtId="165" fontId="9" fillId="0" borderId="0" xfId="1" applyNumberFormat="1" applyFont="1" applyFill="1" applyBorder="1" applyAlignment="1">
      <alignment horizontal="center" vertical="center" wrapText="1"/>
    </xf>
    <xf numFmtId="4" fontId="9" fillId="0" borderId="0" xfId="1" applyNumberFormat="1" applyFont="1" applyFill="1" applyBorder="1" applyAlignment="1">
      <alignment horizontal="center" vertical="center" wrapText="1"/>
    </xf>
    <xf numFmtId="0" fontId="4" fillId="0" borderId="0" xfId="0" applyFont="1" applyAlignment="1"/>
    <xf numFmtId="0" fontId="2" fillId="0" borderId="0" xfId="0" applyFont="1" applyAlignment="1"/>
    <xf numFmtId="0" fontId="9" fillId="0" borderId="1" xfId="0" applyFont="1" applyBorder="1" applyAlignment="1">
      <alignment horizontal="center" vertical="center" wrapText="1"/>
    </xf>
    <xf numFmtId="14" fontId="17" fillId="0" borderId="1" xfId="8" applyNumberFormat="1" applyFont="1" applyBorder="1" applyAlignment="1">
      <alignment horizontal="center" vertical="center" wrapText="1"/>
    </xf>
    <xf numFmtId="0" fontId="9" fillId="0" borderId="1" xfId="0" applyFont="1" applyBorder="1" applyAlignment="1">
      <alignment horizontal="justify" vertical="center" wrapText="1"/>
    </xf>
    <xf numFmtId="3" fontId="8" fillId="0" borderId="1" xfId="1" applyNumberFormat="1" applyFont="1" applyFill="1" applyBorder="1" applyAlignment="1">
      <alignment horizontal="center" vertical="center" wrapText="1"/>
    </xf>
    <xf numFmtId="3" fontId="8" fillId="0" borderId="3" xfId="1" applyNumberFormat="1" applyFont="1" applyFill="1" applyBorder="1" applyAlignment="1">
      <alignment horizontal="center" vertical="center" wrapText="1"/>
    </xf>
    <xf numFmtId="1" fontId="8" fillId="0" borderId="0" xfId="1" applyNumberFormat="1" applyFont="1" applyFill="1" applyAlignment="1">
      <alignment horizontal="center" vertical="center" wrapText="1"/>
    </xf>
    <xf numFmtId="0" fontId="8" fillId="0" borderId="1" xfId="0" applyFont="1" applyBorder="1" applyAlignment="1">
      <alignment vertical="center" wrapText="1"/>
    </xf>
    <xf numFmtId="0" fontId="2" fillId="0" borderId="7" xfId="0" applyFont="1" applyBorder="1" applyAlignment="1">
      <alignment horizontal="center" wrapText="1"/>
    </xf>
    <xf numFmtId="0" fontId="2" fillId="0" borderId="7" xfId="0" applyFont="1" applyBorder="1" applyAlignment="1">
      <alignment horizontal="center"/>
    </xf>
    <xf numFmtId="1" fontId="8" fillId="0" borderId="0" xfId="1" applyNumberFormat="1" applyFont="1" applyFill="1" applyAlignment="1">
      <alignment horizontal="center" vertical="center" wrapText="1"/>
    </xf>
    <xf numFmtId="1" fontId="12" fillId="0" borderId="7" xfId="1" applyNumberFormat="1" applyFont="1" applyFill="1" applyBorder="1" applyAlignment="1">
      <alignment horizontal="right" vertical="center"/>
    </xf>
    <xf numFmtId="3" fontId="8" fillId="0" borderId="1" xfId="1" applyNumberFormat="1" applyFont="1" applyFill="1" applyBorder="1" applyAlignment="1">
      <alignment horizontal="center" vertical="center" wrapText="1"/>
    </xf>
    <xf numFmtId="3" fontId="8" fillId="0" borderId="3" xfId="1" applyNumberFormat="1" applyFont="1" applyFill="1" applyBorder="1" applyAlignment="1">
      <alignment horizontal="center" vertical="center" wrapText="1"/>
    </xf>
    <xf numFmtId="3" fontId="8" fillId="0" borderId="6" xfId="1" applyNumberFormat="1" applyFont="1" applyFill="1" applyBorder="1" applyAlignment="1">
      <alignment horizontal="center" vertical="center" wrapText="1"/>
    </xf>
    <xf numFmtId="3" fontId="8" fillId="0" borderId="10" xfId="1" applyNumberFormat="1" applyFont="1" applyFill="1" applyBorder="1" applyAlignment="1">
      <alignment horizontal="center" vertical="center" wrapText="1"/>
    </xf>
    <xf numFmtId="3" fontId="8" fillId="0" borderId="11" xfId="1" applyNumberFormat="1" applyFont="1" applyFill="1" applyBorder="1" applyAlignment="1">
      <alignment horizontal="center" vertical="center" wrapText="1"/>
    </xf>
    <xf numFmtId="3" fontId="8" fillId="0" borderId="7" xfId="1" applyNumberFormat="1" applyFont="1" applyFill="1" applyBorder="1" applyAlignment="1">
      <alignment horizontal="center" vertical="center" wrapText="1"/>
    </xf>
    <xf numFmtId="3" fontId="8" fillId="0" borderId="12" xfId="1" applyNumberFormat="1" applyFont="1" applyFill="1" applyBorder="1" applyAlignment="1">
      <alignment horizontal="center" vertical="center" wrapText="1"/>
    </xf>
    <xf numFmtId="3" fontId="8" fillId="0" borderId="2" xfId="1" applyNumberFormat="1" applyFont="1" applyFill="1" applyBorder="1" applyAlignment="1">
      <alignment horizontal="center" vertical="center" wrapText="1"/>
    </xf>
    <xf numFmtId="3" fontId="8" fillId="0" borderId="8"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xf>
    <xf numFmtId="1" fontId="8" fillId="0" borderId="8" xfId="1" applyNumberFormat="1" applyFont="1" applyFill="1" applyBorder="1" applyAlignment="1">
      <alignment horizontal="center" vertical="center"/>
    </xf>
    <xf numFmtId="3" fontId="8" fillId="0" borderId="4" xfId="1" applyNumberFormat="1" applyFont="1" applyFill="1" applyBorder="1" applyAlignment="1">
      <alignment horizontal="center" vertical="center" wrapText="1"/>
    </xf>
    <xf numFmtId="3" fontId="18" fillId="0" borderId="1" xfId="1" applyNumberFormat="1" applyFont="1" applyFill="1" applyBorder="1" applyAlignment="1">
      <alignment horizontal="center" vertical="center" wrapText="1"/>
    </xf>
    <xf numFmtId="3" fontId="18" fillId="0" borderId="3" xfId="1" applyNumberFormat="1" applyFont="1" applyFill="1" applyBorder="1" applyAlignment="1">
      <alignment horizontal="center" vertical="center" wrapText="1"/>
    </xf>
    <xf numFmtId="3" fontId="18" fillId="0" borderId="6" xfId="1" applyNumberFormat="1" applyFont="1" applyFill="1" applyBorder="1" applyAlignment="1">
      <alignment horizontal="center" vertical="center" wrapText="1"/>
    </xf>
    <xf numFmtId="3" fontId="18" fillId="0" borderId="4" xfId="1" applyNumberFormat="1"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3" fontId="18" fillId="0" borderId="2" xfId="1" applyNumberFormat="1" applyFont="1" applyFill="1" applyBorder="1" applyAlignment="1">
      <alignment horizontal="center" vertical="center" wrapText="1"/>
    </xf>
    <xf numFmtId="3" fontId="18" fillId="0" borderId="9"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wrapText="1"/>
    </xf>
    <xf numFmtId="3" fontId="8" fillId="0" borderId="9" xfId="1" applyNumberFormat="1" applyFont="1" applyFill="1" applyBorder="1" applyAlignment="1">
      <alignment horizontal="center" vertical="center" wrapText="1"/>
    </xf>
    <xf numFmtId="3" fontId="8" fillId="0" borderId="13" xfId="1" applyNumberFormat="1" applyFont="1" applyFill="1" applyBorder="1" applyAlignment="1">
      <alignment horizontal="center" vertical="center" wrapText="1"/>
    </xf>
    <xf numFmtId="3" fontId="8" fillId="0" borderId="5" xfId="1" applyNumberFormat="1" applyFont="1" applyFill="1" applyBorder="1" applyAlignment="1">
      <alignment horizontal="center" vertical="center" wrapText="1"/>
    </xf>
  </cellXfs>
  <cellStyles count="10">
    <cellStyle name="Comma" xfId="2" builtinId="3"/>
    <cellStyle name="Comma 11" xfId="3"/>
    <cellStyle name="Comma 7" xfId="6"/>
    <cellStyle name="Hyperlink" xfId="8" builtinId="8"/>
    <cellStyle name="Normal" xfId="0" builtinId="0"/>
    <cellStyle name="Normal 2" xfId="7"/>
    <cellStyle name="Normal 4 2" xfId="4"/>
    <cellStyle name="Normal 5" xfId="5"/>
    <cellStyle name="Normal_Bieu mau (CV )" xfId="1"/>
    <cellStyle name="Normal_Sheet1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qlvb-tuyenhoa.quangbinh.gov.vn/tuyenhoa-2021/vbden.nsf/str/9BF667A77A28719E472587B50007517D?OpenDocument" TargetMode="External"/><Relationship Id="rId13" Type="http://schemas.openxmlformats.org/officeDocument/2006/relationships/hyperlink" Target="https://qlvb-tuyenhoa.quangbinh.gov.vn/tuyenhoa-2022/vbden.nsf/str/7D2DE92454CB111847258801002A197C?OpenDocument" TargetMode="External"/><Relationship Id="rId18" Type="http://schemas.openxmlformats.org/officeDocument/2006/relationships/hyperlink" Target="https://qlvb-tuyenhoa.quangbinh.gov.vn/tuyenhoa-2022/vbden.nsf/str/C945C25F376085BB472588140004729A?OpenDocument" TargetMode="External"/><Relationship Id="rId26" Type="http://schemas.openxmlformats.org/officeDocument/2006/relationships/hyperlink" Target="https://qlvb-tuyenhoa.quangbinh.gov.vn/tuyenhoa-2022/vbden.nsf/str/D1C4AB1F244AEDAE472589080017E32D?OpenDocument" TargetMode="External"/><Relationship Id="rId3" Type="http://schemas.openxmlformats.org/officeDocument/2006/relationships/hyperlink" Target="https://qlvb-tuyenhoa.quangbinh.gov.vn/tuyenhoa-2021/vbden.nsf/str/BE75DD79BB8302F34725874A00078A6E?OpenDocument" TargetMode="External"/><Relationship Id="rId21" Type="http://schemas.openxmlformats.org/officeDocument/2006/relationships/hyperlink" Target="https://qlvb-tuyenhoa.quangbinh.gov.vn/tuyenhoa-2022/vbden.nsf/str/B2CA10833A9B9C2C472588ED00283D14?OpenDocument" TargetMode="External"/><Relationship Id="rId34" Type="http://schemas.openxmlformats.org/officeDocument/2006/relationships/printerSettings" Target="../printerSettings/printerSettings1.bin"/><Relationship Id="rId7" Type="http://schemas.openxmlformats.org/officeDocument/2006/relationships/hyperlink" Target="https://qlvb-tuyenhoa.quangbinh.gov.vn/tuyenhoa-2021/vbden.nsf/str/6A392B1953646F4C472587A7001517BD?OpenDocument" TargetMode="External"/><Relationship Id="rId12" Type="http://schemas.openxmlformats.org/officeDocument/2006/relationships/hyperlink" Target="https://qlvb-tuyenhoa.quangbinh.gov.vn/tuyenhoa-2022/vbden.nsf/str/314518776E369161472587E9002E5953?OpenDocument" TargetMode="External"/><Relationship Id="rId17" Type="http://schemas.openxmlformats.org/officeDocument/2006/relationships/hyperlink" Target="https://qlvb-tuyenhoa.quangbinh.gov.vn/tuyenhoa-2022/vbden.nsf/str/C945C25F376085BB472588140004729A?OpenDocument" TargetMode="External"/><Relationship Id="rId25" Type="http://schemas.openxmlformats.org/officeDocument/2006/relationships/hyperlink" Target="https://qlvb-tuyenhoa.quangbinh.gov.vn/tuyenhoa-2022/vbden.nsf/str/D1C4AB1F244AEDAE472589080017E32D?OpenDocument" TargetMode="External"/><Relationship Id="rId33" Type="http://schemas.openxmlformats.org/officeDocument/2006/relationships/hyperlink" Target="https://qlvb-tuyenhoa.quangbinh.gov.vn/tuyenhoa-2021/vbden.nsf/str/6A392B1953646F4C472587A7001517BD?OpenDocument" TargetMode="External"/><Relationship Id="rId2" Type="http://schemas.openxmlformats.org/officeDocument/2006/relationships/hyperlink" Target="https://qlvb-tuyenhoa.quangbinh.gov.vn/tuyenhoa-2021/vbden.nsf/str/21218429B2E134334725872F0036B38B?OpenDocument" TargetMode="External"/><Relationship Id="rId16" Type="http://schemas.openxmlformats.org/officeDocument/2006/relationships/hyperlink" Target="https://qlvb-tuyenhoa.quangbinh.gov.vn/tuyenhoa-2022/vbden.nsf/str/C945C25F376085BB472588140004729A?OpenDocument" TargetMode="External"/><Relationship Id="rId20" Type="http://schemas.openxmlformats.org/officeDocument/2006/relationships/hyperlink" Target="https://qlvb-tuyenhoa.quangbinh.gov.vn/tuyenhoa-2022/vbden.nsf/str/B2CA10833A9B9C2C472588ED00283D14?OpenDocument" TargetMode="External"/><Relationship Id="rId29" Type="http://schemas.openxmlformats.org/officeDocument/2006/relationships/hyperlink" Target="https://qlvb-tuyenhoa.quangbinh.gov.vn/tuyenhoa-2022/vbden.nsf/str/D1C4AB1F244AEDAE472589080017E32D?OpenDocument" TargetMode="External"/><Relationship Id="rId1" Type="http://schemas.openxmlformats.org/officeDocument/2006/relationships/hyperlink" Target="https://qlvb-tuyenhoa.quangbinh.gov.vn/tuyenhoa-2021/vbden.nsf/str/8DAB4BC4FDEB826D4725870D0028E9C8?OpenDocument" TargetMode="External"/><Relationship Id="rId6" Type="http://schemas.openxmlformats.org/officeDocument/2006/relationships/hyperlink" Target="https://qlvb-tuyenhoa.quangbinh.gov.vn/tuyenhoa-2021/vbden.nsf/str/192FA1CFB828A0934725878A003217B2?OpenDocument" TargetMode="External"/><Relationship Id="rId11" Type="http://schemas.openxmlformats.org/officeDocument/2006/relationships/hyperlink" Target="https://qlvb-tuyenhoa.quangbinh.gov.vn/tuyenhoa-2022/vbden.nsf/str/314518776E369161472587E9002E5953?OpenDocument" TargetMode="External"/><Relationship Id="rId24" Type="http://schemas.openxmlformats.org/officeDocument/2006/relationships/hyperlink" Target="https://qlvb-tuyenhoa.quangbinh.gov.vn/tuyenhoa-2022/vbden.nsf/str/2C4856626A1BCF1E472588F8005CAFE8?OpenDocument" TargetMode="External"/><Relationship Id="rId32" Type="http://schemas.openxmlformats.org/officeDocument/2006/relationships/hyperlink" Target="https://qlvb-tuyenhoa.quangbinh.gov.vn/tuyenhoa/vbdi.nsf/str/A0542D1CD48FA88C47258A9E002D4534?OpenDocument" TargetMode="External"/><Relationship Id="rId5" Type="http://schemas.openxmlformats.org/officeDocument/2006/relationships/hyperlink" Target="https://qlvb-tuyenhoa.quangbinh.gov.vn/tuyenhoa-2021/vbden.nsf/str/192FA1CFB828A0934725878A003217B2?OpenDocument" TargetMode="External"/><Relationship Id="rId15" Type="http://schemas.openxmlformats.org/officeDocument/2006/relationships/hyperlink" Target="https://qlvb-tuyenhoa.quangbinh.gov.vn/tuyenhoa-2022/vbden.nsf/str/7D2DE92454CB111847258801002A197C?OpenDocument" TargetMode="External"/><Relationship Id="rId23" Type="http://schemas.openxmlformats.org/officeDocument/2006/relationships/hyperlink" Target="https://qlvb-tuyenhoa.quangbinh.gov.vn/tuyenhoa-2022/vbden.nsf/str/2C4856626A1BCF1E472588F8005CAFE8?OpenDocument" TargetMode="External"/><Relationship Id="rId28" Type="http://schemas.openxmlformats.org/officeDocument/2006/relationships/hyperlink" Target="https://qlvb-tuyenhoa.quangbinh.gov.vn/tuyenhoa-2022/vbden.nsf/str/9F87A02273A9399847258925002A1B93?OpenDocument" TargetMode="External"/><Relationship Id="rId10" Type="http://schemas.openxmlformats.org/officeDocument/2006/relationships/hyperlink" Target="https://qlvb-tuyenhoa.quangbinh.gov.vn/tuyenhoa-2022/vbden.nsf/str/314518776E369161472587E9002E5953?OpenDocument" TargetMode="External"/><Relationship Id="rId19" Type="http://schemas.openxmlformats.org/officeDocument/2006/relationships/hyperlink" Target="https://qlvb-tuyenhoa.quangbinh.gov.vn/tuyenhoa-2022/vbden.nsf/str/B2CA10833A9B9C2C472588ED00283D14?OpenDocument" TargetMode="External"/><Relationship Id="rId31" Type="http://schemas.openxmlformats.org/officeDocument/2006/relationships/hyperlink" Target="https://qlvb-tuyenhoa.quangbinh.gov.vn/tuyenhoa/vbdi.nsf/str/A0542D1CD48FA88C47258A9E002D4534?OpenDocument" TargetMode="External"/><Relationship Id="rId4" Type="http://schemas.openxmlformats.org/officeDocument/2006/relationships/hyperlink" Target="https://qlvb-tuyenhoa.quangbinh.gov.vn/tuyenhoa-2021/vbden.nsf/str/192FA1CFB828A0934725878A003217B2?OpenDocument" TargetMode="External"/><Relationship Id="rId9" Type="http://schemas.openxmlformats.org/officeDocument/2006/relationships/hyperlink" Target="https://qlvb-tuyenhoa.quangbinh.gov.vn/tuyenhoa-2021/vbden.nsf/str/9BF667A77A28719E472587B50007517D?OpenDocument" TargetMode="External"/><Relationship Id="rId14" Type="http://schemas.openxmlformats.org/officeDocument/2006/relationships/hyperlink" Target="https://qlvb-tuyenhoa.quangbinh.gov.vn/tuyenhoa-2022/vbden.nsf/str/7D2DE92454CB111847258801002A197C?OpenDocument" TargetMode="External"/><Relationship Id="rId22" Type="http://schemas.openxmlformats.org/officeDocument/2006/relationships/hyperlink" Target="https://qlvb-tuyenhoa.quangbinh.gov.vn/tuyenhoa-2022/vbden.nsf/str/2C4856626A1BCF1E472588F8005CAFE8?OpenDocument" TargetMode="External"/><Relationship Id="rId27" Type="http://schemas.openxmlformats.org/officeDocument/2006/relationships/hyperlink" Target="https://qlvb-tuyenhoa.quangbinh.gov.vn/tuyenhoa-2022/vbden.nsf/str/D1C4AB1F244AEDAE472589080017E32D?OpenDocument" TargetMode="External"/><Relationship Id="rId30" Type="http://schemas.openxmlformats.org/officeDocument/2006/relationships/hyperlink" Target="https://qlvb-tuyenhoa.quangbinh.gov.vn/tuyenhoa-2022/vbden.nsf/str/9F87A02273A9399847258925002A1B93?OpenDocu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105"/>
  <sheetViews>
    <sheetView tabSelected="1" topLeftCell="A4" workbookViewId="0">
      <selection activeCell="M4" sqref="M4"/>
    </sheetView>
  </sheetViews>
  <sheetFormatPr defaultRowHeight="15"/>
  <cols>
    <col min="1" max="1" width="5.85546875" customWidth="1"/>
    <col min="2" max="2" width="14.5703125" customWidth="1"/>
    <col min="3" max="3" width="17.7109375" customWidth="1"/>
    <col min="4" max="4" width="53.28515625" customWidth="1"/>
    <col min="5" max="5" width="15.28515625" customWidth="1"/>
  </cols>
  <sheetData>
    <row r="1" spans="1:5" ht="82.9" customHeight="1">
      <c r="A1" s="212" t="s">
        <v>584</v>
      </c>
      <c r="B1" s="213"/>
      <c r="C1" s="213"/>
      <c r="D1" s="213"/>
      <c r="E1" s="213"/>
    </row>
    <row r="2" spans="1:5" ht="31.5">
      <c r="A2" s="103" t="s">
        <v>0</v>
      </c>
      <c r="B2" s="103" t="s">
        <v>264</v>
      </c>
      <c r="C2" s="103" t="s">
        <v>265</v>
      </c>
      <c r="D2" s="103" t="s">
        <v>266</v>
      </c>
      <c r="E2" s="103" t="s">
        <v>6</v>
      </c>
    </row>
    <row r="3" spans="1:5" ht="15.75">
      <c r="A3" s="103" t="s">
        <v>8</v>
      </c>
      <c r="B3" s="211" t="s">
        <v>267</v>
      </c>
      <c r="C3" s="211"/>
      <c r="D3" s="211"/>
      <c r="E3" s="211"/>
    </row>
    <row r="4" spans="1:5" ht="31.15" customHeight="1">
      <c r="A4" s="103" t="s">
        <v>14</v>
      </c>
      <c r="B4" s="211" t="s">
        <v>268</v>
      </c>
      <c r="C4" s="211"/>
      <c r="D4" s="211"/>
      <c r="E4" s="211"/>
    </row>
    <row r="5" spans="1:5" ht="31.5">
      <c r="A5" s="104">
        <v>1</v>
      </c>
      <c r="B5" s="104" t="s">
        <v>269</v>
      </c>
      <c r="C5" s="104" t="s">
        <v>270</v>
      </c>
      <c r="D5" s="105" t="s">
        <v>271</v>
      </c>
      <c r="E5" s="104"/>
    </row>
    <row r="6" spans="1:5" ht="47.25">
      <c r="A6" s="104">
        <v>2</v>
      </c>
      <c r="B6" s="104" t="s">
        <v>272</v>
      </c>
      <c r="C6" s="104" t="s">
        <v>273</v>
      </c>
      <c r="D6" s="105" t="s">
        <v>274</v>
      </c>
      <c r="E6" s="104"/>
    </row>
    <row r="7" spans="1:5" ht="47.25">
      <c r="A7" s="104">
        <v>3</v>
      </c>
      <c r="B7" s="104" t="s">
        <v>275</v>
      </c>
      <c r="C7" s="106">
        <v>44779</v>
      </c>
      <c r="D7" s="105" t="s">
        <v>276</v>
      </c>
      <c r="E7" s="104"/>
    </row>
    <row r="8" spans="1:5" ht="47.25">
      <c r="A8" s="104">
        <v>4</v>
      </c>
      <c r="B8" s="104" t="s">
        <v>277</v>
      </c>
      <c r="C8" s="106">
        <v>45449</v>
      </c>
      <c r="D8" s="105" t="s">
        <v>278</v>
      </c>
      <c r="E8" s="104"/>
    </row>
    <row r="9" spans="1:5" ht="47.25">
      <c r="A9" s="104">
        <v>5</v>
      </c>
      <c r="B9" s="104" t="s">
        <v>279</v>
      </c>
      <c r="C9" s="104" t="s">
        <v>280</v>
      </c>
      <c r="D9" s="105" t="s">
        <v>281</v>
      </c>
      <c r="E9" s="104"/>
    </row>
    <row r="10" spans="1:5" ht="31.15" customHeight="1">
      <c r="A10" s="103" t="s">
        <v>15</v>
      </c>
      <c r="B10" s="211" t="s">
        <v>282</v>
      </c>
      <c r="C10" s="211"/>
      <c r="D10" s="211"/>
      <c r="E10" s="211"/>
    </row>
    <row r="11" spans="1:5" ht="31.5">
      <c r="A11" s="104">
        <v>1</v>
      </c>
      <c r="B11" s="104" t="s">
        <v>283</v>
      </c>
      <c r="C11" s="104" t="s">
        <v>284</v>
      </c>
      <c r="D11" s="105" t="s">
        <v>285</v>
      </c>
      <c r="E11" s="104"/>
    </row>
    <row r="12" spans="1:5" ht="31.5">
      <c r="A12" s="104">
        <v>2</v>
      </c>
      <c r="B12" s="104" t="s">
        <v>286</v>
      </c>
      <c r="C12" s="104" t="s">
        <v>287</v>
      </c>
      <c r="D12" s="105" t="s">
        <v>288</v>
      </c>
      <c r="E12" s="104"/>
    </row>
    <row r="13" spans="1:5" ht="31.5">
      <c r="A13" s="104">
        <v>3</v>
      </c>
      <c r="B13" s="104" t="s">
        <v>289</v>
      </c>
      <c r="C13" s="104" t="s">
        <v>290</v>
      </c>
      <c r="D13" s="105" t="s">
        <v>291</v>
      </c>
      <c r="E13" s="104"/>
    </row>
    <row r="14" spans="1:5" ht="31.5">
      <c r="A14" s="104">
        <v>4</v>
      </c>
      <c r="B14" s="104" t="s">
        <v>292</v>
      </c>
      <c r="C14" s="104" t="s">
        <v>293</v>
      </c>
      <c r="D14" s="105" t="s">
        <v>294</v>
      </c>
      <c r="E14" s="104"/>
    </row>
    <row r="15" spans="1:5" ht="31.5">
      <c r="A15" s="104">
        <v>5</v>
      </c>
      <c r="B15" s="104" t="s">
        <v>295</v>
      </c>
      <c r="C15" s="104" t="s">
        <v>296</v>
      </c>
      <c r="D15" s="105" t="s">
        <v>297</v>
      </c>
      <c r="E15" s="104"/>
    </row>
    <row r="16" spans="1:5" ht="31.5">
      <c r="A16" s="104">
        <v>6</v>
      </c>
      <c r="B16" s="104" t="s">
        <v>298</v>
      </c>
      <c r="C16" s="104" t="s">
        <v>299</v>
      </c>
      <c r="D16" s="105" t="s">
        <v>300</v>
      </c>
      <c r="E16" s="104"/>
    </row>
    <row r="17" spans="1:5" ht="31.5">
      <c r="A17" s="104">
        <v>7</v>
      </c>
      <c r="B17" s="104" t="s">
        <v>301</v>
      </c>
      <c r="C17" s="104" t="s">
        <v>302</v>
      </c>
      <c r="D17" s="105" t="s">
        <v>303</v>
      </c>
      <c r="E17" s="104"/>
    </row>
    <row r="18" spans="1:5" ht="31.5">
      <c r="A18" s="104">
        <v>8</v>
      </c>
      <c r="B18" s="104" t="s">
        <v>304</v>
      </c>
      <c r="C18" s="104" t="s">
        <v>305</v>
      </c>
      <c r="D18" s="105" t="s">
        <v>306</v>
      </c>
      <c r="E18" s="104"/>
    </row>
    <row r="19" spans="1:5" ht="31.15" customHeight="1">
      <c r="A19" s="103" t="s">
        <v>16</v>
      </c>
      <c r="B19" s="211" t="s">
        <v>307</v>
      </c>
      <c r="C19" s="211"/>
      <c r="D19" s="211"/>
      <c r="E19" s="211"/>
    </row>
    <row r="20" spans="1:5" ht="31.5">
      <c r="A20" s="104">
        <v>1</v>
      </c>
      <c r="B20" s="104" t="s">
        <v>308</v>
      </c>
      <c r="C20" s="106">
        <v>44472</v>
      </c>
      <c r="D20" s="105" t="s">
        <v>309</v>
      </c>
      <c r="E20" s="104"/>
    </row>
    <row r="21" spans="1:5" ht="31.5">
      <c r="A21" s="104">
        <v>2</v>
      </c>
      <c r="B21" s="104" t="s">
        <v>310</v>
      </c>
      <c r="C21" s="104" t="s">
        <v>311</v>
      </c>
      <c r="D21" s="105" t="s">
        <v>312</v>
      </c>
      <c r="E21" s="104"/>
    </row>
    <row r="22" spans="1:5" ht="31.5">
      <c r="A22" s="104">
        <v>3</v>
      </c>
      <c r="B22" s="104" t="s">
        <v>313</v>
      </c>
      <c r="C22" s="106">
        <v>44446</v>
      </c>
      <c r="D22" s="107" t="s">
        <v>314</v>
      </c>
      <c r="E22" s="104"/>
    </row>
    <row r="23" spans="1:5" ht="31.5">
      <c r="A23" s="104">
        <v>4</v>
      </c>
      <c r="B23" s="104" t="s">
        <v>315</v>
      </c>
      <c r="C23" s="106">
        <v>44538</v>
      </c>
      <c r="D23" s="107" t="s">
        <v>316</v>
      </c>
      <c r="E23" s="104"/>
    </row>
    <row r="24" spans="1:5" ht="45">
      <c r="A24" s="104">
        <v>5</v>
      </c>
      <c r="B24" s="104" t="s">
        <v>317</v>
      </c>
      <c r="C24" s="106">
        <v>44386</v>
      </c>
      <c r="D24" s="107" t="s">
        <v>318</v>
      </c>
      <c r="E24" s="104"/>
    </row>
    <row r="25" spans="1:5" ht="31.5">
      <c r="A25" s="104">
        <v>6</v>
      </c>
      <c r="B25" s="104" t="s">
        <v>319</v>
      </c>
      <c r="C25" s="104" t="s">
        <v>320</v>
      </c>
      <c r="D25" s="105" t="s">
        <v>321</v>
      </c>
      <c r="E25" s="104"/>
    </row>
    <row r="26" spans="1:5" ht="30">
      <c r="A26" s="104">
        <v>7</v>
      </c>
      <c r="B26" s="108" t="s">
        <v>322</v>
      </c>
      <c r="C26" s="109">
        <v>44511</v>
      </c>
      <c r="D26" s="107" t="s">
        <v>316</v>
      </c>
      <c r="E26" s="104"/>
    </row>
    <row r="27" spans="1:5" ht="60.6" customHeight="1">
      <c r="A27" s="205">
        <v>8</v>
      </c>
      <c r="B27" s="108" t="s">
        <v>323</v>
      </c>
      <c r="C27" s="206">
        <v>44481</v>
      </c>
      <c r="D27" s="207" t="s">
        <v>324</v>
      </c>
      <c r="E27" s="205"/>
    </row>
    <row r="28" spans="1:5" ht="31.5">
      <c r="A28" s="104">
        <v>9</v>
      </c>
      <c r="B28" s="108" t="s">
        <v>325</v>
      </c>
      <c r="C28" s="108" t="s">
        <v>326</v>
      </c>
      <c r="D28" s="105" t="s">
        <v>321</v>
      </c>
      <c r="E28" s="104"/>
    </row>
    <row r="29" spans="1:5" ht="31.5">
      <c r="A29" s="104">
        <v>10</v>
      </c>
      <c r="B29" s="104" t="s">
        <v>327</v>
      </c>
      <c r="C29" s="104" t="s">
        <v>328</v>
      </c>
      <c r="D29" s="105" t="s">
        <v>329</v>
      </c>
      <c r="E29" s="104"/>
    </row>
    <row r="30" spans="1:5" ht="30">
      <c r="A30" s="104">
        <v>11</v>
      </c>
      <c r="B30" s="108" t="s">
        <v>330</v>
      </c>
      <c r="C30" s="108" t="s">
        <v>331</v>
      </c>
      <c r="D30" s="107" t="s">
        <v>332</v>
      </c>
      <c r="E30" s="104"/>
    </row>
    <row r="31" spans="1:5" ht="30">
      <c r="A31" s="104">
        <v>12</v>
      </c>
      <c r="B31" s="108" t="s">
        <v>333</v>
      </c>
      <c r="C31" s="109">
        <v>44807</v>
      </c>
      <c r="D31" s="107" t="s">
        <v>334</v>
      </c>
      <c r="E31" s="104"/>
    </row>
    <row r="32" spans="1:5" ht="30">
      <c r="A32" s="104">
        <v>13</v>
      </c>
      <c r="B32" s="108" t="s">
        <v>335</v>
      </c>
      <c r="C32" s="108" t="s">
        <v>336</v>
      </c>
      <c r="D32" s="107" t="s">
        <v>337</v>
      </c>
      <c r="E32" s="104"/>
    </row>
    <row r="33" spans="1:5" ht="31.5">
      <c r="A33" s="104">
        <v>14</v>
      </c>
      <c r="B33" s="104" t="s">
        <v>338</v>
      </c>
      <c r="C33" s="106">
        <v>44840</v>
      </c>
      <c r="D33" s="105" t="s">
        <v>339</v>
      </c>
      <c r="E33" s="104"/>
    </row>
    <row r="34" spans="1:5" ht="31.5">
      <c r="A34" s="104">
        <v>15</v>
      </c>
      <c r="B34" s="104" t="s">
        <v>340</v>
      </c>
      <c r="C34" s="106">
        <v>44872</v>
      </c>
      <c r="D34" s="105" t="s">
        <v>341</v>
      </c>
      <c r="E34" s="104"/>
    </row>
    <row r="35" spans="1:5" ht="30">
      <c r="A35" s="104">
        <v>16</v>
      </c>
      <c r="B35" s="108" t="s">
        <v>342</v>
      </c>
      <c r="C35" s="109">
        <v>44572</v>
      </c>
      <c r="D35" s="107" t="s">
        <v>343</v>
      </c>
      <c r="E35" s="104"/>
    </row>
    <row r="36" spans="1:5" ht="45">
      <c r="A36" s="104">
        <v>17</v>
      </c>
      <c r="B36" s="108" t="s">
        <v>344</v>
      </c>
      <c r="C36" s="109">
        <v>44876</v>
      </c>
      <c r="D36" s="107" t="s">
        <v>345</v>
      </c>
      <c r="E36" s="104"/>
    </row>
    <row r="37" spans="1:5" ht="30">
      <c r="A37" s="104">
        <v>18</v>
      </c>
      <c r="B37" s="108" t="s">
        <v>346</v>
      </c>
      <c r="C37" s="108" t="s">
        <v>347</v>
      </c>
      <c r="D37" s="107" t="s">
        <v>348</v>
      </c>
      <c r="E37" s="104"/>
    </row>
    <row r="38" spans="1:5" ht="30">
      <c r="A38" s="104">
        <v>19</v>
      </c>
      <c r="B38" s="108" t="s">
        <v>349</v>
      </c>
      <c r="C38" s="108" t="s">
        <v>350</v>
      </c>
      <c r="D38" s="107" t="s">
        <v>351</v>
      </c>
      <c r="E38" s="104"/>
    </row>
    <row r="39" spans="1:5" ht="31.5">
      <c r="A39" s="104">
        <v>20</v>
      </c>
      <c r="B39" s="104" t="s">
        <v>352</v>
      </c>
      <c r="C39" s="104" t="s">
        <v>353</v>
      </c>
      <c r="D39" s="105" t="s">
        <v>354</v>
      </c>
      <c r="E39" s="104"/>
    </row>
    <row r="40" spans="1:5" ht="31.5">
      <c r="A40" s="104">
        <v>21</v>
      </c>
      <c r="B40" s="104" t="s">
        <v>355</v>
      </c>
      <c r="C40" s="104" t="s">
        <v>356</v>
      </c>
      <c r="D40" s="105" t="s">
        <v>357</v>
      </c>
      <c r="E40" s="104"/>
    </row>
    <row r="41" spans="1:5" ht="31.5">
      <c r="A41" s="104">
        <v>22</v>
      </c>
      <c r="B41" s="104" t="s">
        <v>358</v>
      </c>
      <c r="C41" s="106">
        <v>45111</v>
      </c>
      <c r="D41" s="105" t="s">
        <v>359</v>
      </c>
      <c r="E41" s="104"/>
    </row>
    <row r="42" spans="1:5" ht="31.5">
      <c r="A42" s="104">
        <v>23</v>
      </c>
      <c r="B42" s="104" t="s">
        <v>360</v>
      </c>
      <c r="C42" s="106">
        <v>45265</v>
      </c>
      <c r="D42" s="105" t="s">
        <v>361</v>
      </c>
      <c r="E42" s="104"/>
    </row>
    <row r="43" spans="1:5" ht="31.5">
      <c r="A43" s="104">
        <v>24</v>
      </c>
      <c r="B43" s="104" t="s">
        <v>362</v>
      </c>
      <c r="C43" s="104" t="s">
        <v>363</v>
      </c>
      <c r="D43" s="105" t="s">
        <v>364</v>
      </c>
      <c r="E43" s="104"/>
    </row>
    <row r="44" spans="1:5" ht="31.5">
      <c r="A44" s="104">
        <v>25</v>
      </c>
      <c r="B44" s="104" t="s">
        <v>365</v>
      </c>
      <c r="C44" s="106">
        <v>44992</v>
      </c>
      <c r="D44" s="105" t="s">
        <v>366</v>
      </c>
      <c r="E44" s="104"/>
    </row>
    <row r="45" spans="1:5" ht="31.5">
      <c r="A45" s="104">
        <v>26</v>
      </c>
      <c r="B45" s="104" t="s">
        <v>367</v>
      </c>
      <c r="C45" s="106">
        <v>45239</v>
      </c>
      <c r="D45" s="105" t="s">
        <v>368</v>
      </c>
      <c r="E45" s="104"/>
    </row>
    <row r="46" spans="1:5" ht="31.5">
      <c r="A46" s="104">
        <v>27</v>
      </c>
      <c r="B46" s="104" t="s">
        <v>369</v>
      </c>
      <c r="C46" s="106">
        <v>45240</v>
      </c>
      <c r="D46" s="105" t="s">
        <v>370</v>
      </c>
      <c r="E46" s="104"/>
    </row>
    <row r="47" spans="1:5" ht="47.25">
      <c r="A47" s="104">
        <v>28</v>
      </c>
      <c r="B47" s="104" t="s">
        <v>371</v>
      </c>
      <c r="C47" s="106">
        <v>45118</v>
      </c>
      <c r="D47" s="105" t="s">
        <v>372</v>
      </c>
      <c r="E47" s="104"/>
    </row>
    <row r="48" spans="1:5" ht="31.5">
      <c r="A48" s="104">
        <v>29</v>
      </c>
      <c r="B48" s="104" t="s">
        <v>373</v>
      </c>
      <c r="C48" s="106">
        <v>45058</v>
      </c>
      <c r="D48" s="105" t="s">
        <v>502</v>
      </c>
      <c r="E48" s="104"/>
    </row>
    <row r="49" spans="1:5" ht="47.25">
      <c r="A49" s="104">
        <v>30</v>
      </c>
      <c r="B49" s="104" t="s">
        <v>374</v>
      </c>
      <c r="C49" s="104" t="s">
        <v>375</v>
      </c>
      <c r="D49" s="105" t="s">
        <v>376</v>
      </c>
      <c r="E49" s="104"/>
    </row>
    <row r="50" spans="1:5" ht="31.5">
      <c r="A50" s="104">
        <v>31</v>
      </c>
      <c r="B50" s="104" t="s">
        <v>377</v>
      </c>
      <c r="C50" s="104" t="s">
        <v>378</v>
      </c>
      <c r="D50" s="105" t="s">
        <v>379</v>
      </c>
      <c r="E50" s="104"/>
    </row>
    <row r="51" spans="1:5" ht="31.5">
      <c r="A51" s="104">
        <v>32</v>
      </c>
      <c r="B51" s="108" t="s">
        <v>380</v>
      </c>
      <c r="C51" s="109">
        <v>45536</v>
      </c>
      <c r="D51" s="105" t="s">
        <v>381</v>
      </c>
      <c r="E51" s="104"/>
    </row>
    <row r="52" spans="1:5" ht="31.5">
      <c r="A52" s="104">
        <v>33</v>
      </c>
      <c r="B52" s="104" t="s">
        <v>382</v>
      </c>
      <c r="C52" s="106">
        <v>45539</v>
      </c>
      <c r="D52" s="105" t="s">
        <v>383</v>
      </c>
      <c r="E52" s="104"/>
    </row>
    <row r="53" spans="1:5" ht="31.5">
      <c r="A53" s="104">
        <v>34</v>
      </c>
      <c r="B53" s="104" t="s">
        <v>384</v>
      </c>
      <c r="C53" s="104" t="s">
        <v>385</v>
      </c>
      <c r="D53" s="105" t="s">
        <v>386</v>
      </c>
      <c r="E53" s="104"/>
    </row>
    <row r="54" spans="1:5" ht="31.5">
      <c r="A54" s="104">
        <v>35</v>
      </c>
      <c r="B54" s="104" t="s">
        <v>387</v>
      </c>
      <c r="C54" s="104" t="s">
        <v>388</v>
      </c>
      <c r="D54" s="105" t="s">
        <v>386</v>
      </c>
      <c r="E54" s="104"/>
    </row>
    <row r="55" spans="1:5" ht="47.25">
      <c r="A55" s="104">
        <v>36</v>
      </c>
      <c r="B55" s="104" t="s">
        <v>389</v>
      </c>
      <c r="C55" s="104" t="s">
        <v>390</v>
      </c>
      <c r="D55" s="105" t="s">
        <v>391</v>
      </c>
      <c r="E55" s="104"/>
    </row>
    <row r="56" spans="1:5" ht="31.5">
      <c r="A56" s="104">
        <v>37</v>
      </c>
      <c r="B56" s="104" t="s">
        <v>392</v>
      </c>
      <c r="C56" s="104" t="s">
        <v>393</v>
      </c>
      <c r="D56" s="105" t="s">
        <v>394</v>
      </c>
      <c r="E56" s="104"/>
    </row>
    <row r="57" spans="1:5" ht="31.15" customHeight="1">
      <c r="A57" s="104" t="s">
        <v>17</v>
      </c>
      <c r="B57" s="211" t="s">
        <v>395</v>
      </c>
      <c r="C57" s="211"/>
      <c r="D57" s="211"/>
      <c r="E57" s="211"/>
    </row>
    <row r="58" spans="1:5" ht="47.25">
      <c r="A58" s="104">
        <v>1</v>
      </c>
      <c r="B58" s="104" t="s">
        <v>396</v>
      </c>
      <c r="C58" s="104" t="s">
        <v>397</v>
      </c>
      <c r="D58" s="105" t="s">
        <v>398</v>
      </c>
      <c r="E58" s="104"/>
    </row>
    <row r="59" spans="1:5" ht="15.75">
      <c r="A59" s="104">
        <v>2</v>
      </c>
      <c r="B59" s="104" t="s">
        <v>399</v>
      </c>
      <c r="C59" s="106">
        <v>44324</v>
      </c>
      <c r="D59" s="105" t="s">
        <v>400</v>
      </c>
      <c r="E59" s="104"/>
    </row>
    <row r="60" spans="1:5" ht="15.75">
      <c r="A60" s="104">
        <v>3</v>
      </c>
      <c r="B60" s="104" t="s">
        <v>401</v>
      </c>
      <c r="C60" s="106">
        <v>44208</v>
      </c>
      <c r="D60" s="105" t="s">
        <v>402</v>
      </c>
      <c r="E60" s="104"/>
    </row>
    <row r="61" spans="1:5" ht="47.25">
      <c r="A61" s="104">
        <v>4</v>
      </c>
      <c r="B61" s="104" t="s">
        <v>403</v>
      </c>
      <c r="C61" s="104" t="s">
        <v>404</v>
      </c>
      <c r="D61" s="105" t="s">
        <v>398</v>
      </c>
      <c r="E61" s="104"/>
    </row>
    <row r="62" spans="1:5" ht="15.75">
      <c r="A62" s="104">
        <v>5</v>
      </c>
      <c r="B62" s="104" t="s">
        <v>405</v>
      </c>
      <c r="C62" s="106">
        <v>44659</v>
      </c>
      <c r="D62" s="105" t="s">
        <v>402</v>
      </c>
      <c r="E62" s="104"/>
    </row>
    <row r="63" spans="1:5" ht="31.5">
      <c r="A63" s="104">
        <v>6</v>
      </c>
      <c r="B63" s="104" t="s">
        <v>406</v>
      </c>
      <c r="C63" s="106">
        <v>44662</v>
      </c>
      <c r="D63" s="105" t="s">
        <v>407</v>
      </c>
      <c r="E63" s="104"/>
    </row>
    <row r="64" spans="1:5" ht="31.5">
      <c r="A64" s="104">
        <v>7</v>
      </c>
      <c r="B64" s="104" t="s">
        <v>408</v>
      </c>
      <c r="C64" s="104" t="s">
        <v>353</v>
      </c>
      <c r="D64" s="105" t="s">
        <v>409</v>
      </c>
      <c r="E64" s="104"/>
    </row>
    <row r="65" spans="1:5" ht="31.5">
      <c r="A65" s="104">
        <v>8</v>
      </c>
      <c r="B65" s="104" t="s">
        <v>410</v>
      </c>
      <c r="C65" s="106">
        <v>44934</v>
      </c>
      <c r="D65" s="105" t="s">
        <v>411</v>
      </c>
      <c r="E65" s="104"/>
    </row>
    <row r="66" spans="1:5" ht="31.5">
      <c r="A66" s="104">
        <v>9</v>
      </c>
      <c r="B66" s="104" t="s">
        <v>412</v>
      </c>
      <c r="C66" s="104" t="s">
        <v>413</v>
      </c>
      <c r="D66" s="105" t="s">
        <v>414</v>
      </c>
      <c r="E66" s="104"/>
    </row>
    <row r="67" spans="1:5" ht="15.75">
      <c r="A67" s="103" t="s">
        <v>12</v>
      </c>
      <c r="B67" s="211" t="s">
        <v>415</v>
      </c>
      <c r="C67" s="211"/>
      <c r="D67" s="211"/>
      <c r="E67" s="211"/>
    </row>
    <row r="68" spans="1:5" ht="47.25">
      <c r="A68" s="104">
        <v>1</v>
      </c>
      <c r="B68" s="104" t="s">
        <v>416</v>
      </c>
      <c r="C68" s="104" t="s">
        <v>417</v>
      </c>
      <c r="D68" s="105" t="s">
        <v>418</v>
      </c>
      <c r="E68" s="104"/>
    </row>
    <row r="69" spans="1:5" ht="31.5">
      <c r="A69" s="104">
        <v>2</v>
      </c>
      <c r="B69" s="104" t="s">
        <v>419</v>
      </c>
      <c r="C69" s="104" t="s">
        <v>417</v>
      </c>
      <c r="D69" s="105" t="s">
        <v>420</v>
      </c>
      <c r="E69" s="104"/>
    </row>
    <row r="70" spans="1:5" ht="31.5">
      <c r="A70" s="104">
        <v>3</v>
      </c>
      <c r="B70" s="104" t="s">
        <v>421</v>
      </c>
      <c r="C70" s="104" t="s">
        <v>302</v>
      </c>
      <c r="D70" s="105" t="s">
        <v>422</v>
      </c>
      <c r="E70" s="104"/>
    </row>
    <row r="71" spans="1:5" ht="47.25">
      <c r="A71" s="104">
        <v>4</v>
      </c>
      <c r="B71" s="104" t="s">
        <v>419</v>
      </c>
      <c r="C71" s="104" t="s">
        <v>423</v>
      </c>
      <c r="D71" s="105" t="s">
        <v>424</v>
      </c>
      <c r="E71" s="104"/>
    </row>
    <row r="72" spans="1:5" ht="47.25">
      <c r="A72" s="104">
        <v>5</v>
      </c>
      <c r="B72" s="104" t="s">
        <v>425</v>
      </c>
      <c r="C72" s="104" t="s">
        <v>426</v>
      </c>
      <c r="D72" s="105" t="s">
        <v>427</v>
      </c>
      <c r="E72" s="104"/>
    </row>
    <row r="73" spans="1:5" ht="47.25">
      <c r="A73" s="104">
        <v>6</v>
      </c>
      <c r="B73" s="104" t="s">
        <v>428</v>
      </c>
      <c r="C73" s="104" t="s">
        <v>429</v>
      </c>
      <c r="D73" s="105" t="s">
        <v>430</v>
      </c>
      <c r="E73" s="104"/>
    </row>
    <row r="74" spans="1:5" ht="63">
      <c r="A74" s="104">
        <v>7</v>
      </c>
      <c r="B74" s="104" t="s">
        <v>431</v>
      </c>
      <c r="C74" s="104" t="s">
        <v>432</v>
      </c>
      <c r="D74" s="105" t="s">
        <v>433</v>
      </c>
      <c r="E74" s="104"/>
    </row>
    <row r="75" spans="1:5" ht="47.25">
      <c r="A75" s="104">
        <v>8</v>
      </c>
      <c r="B75" s="104" t="s">
        <v>434</v>
      </c>
      <c r="C75" s="104" t="s">
        <v>435</v>
      </c>
      <c r="D75" s="105" t="s">
        <v>436</v>
      </c>
      <c r="E75" s="104"/>
    </row>
    <row r="76" spans="1:5" ht="63">
      <c r="A76" s="104">
        <v>9</v>
      </c>
      <c r="B76" s="104" t="s">
        <v>437</v>
      </c>
      <c r="C76" s="106">
        <v>44418</v>
      </c>
      <c r="D76" s="105" t="s">
        <v>438</v>
      </c>
      <c r="E76" s="104" t="s">
        <v>439</v>
      </c>
    </row>
    <row r="77" spans="1:5" ht="63">
      <c r="A77" s="104">
        <v>10</v>
      </c>
      <c r="B77" s="104" t="s">
        <v>440</v>
      </c>
      <c r="C77" s="104" t="s">
        <v>441</v>
      </c>
      <c r="D77" s="105" t="s">
        <v>442</v>
      </c>
      <c r="E77" s="104"/>
    </row>
    <row r="78" spans="1:5" ht="63">
      <c r="A78" s="104">
        <v>11</v>
      </c>
      <c r="B78" s="104" t="s">
        <v>443</v>
      </c>
      <c r="C78" s="104" t="s">
        <v>441</v>
      </c>
      <c r="D78" s="105" t="s">
        <v>444</v>
      </c>
      <c r="E78" s="104"/>
    </row>
    <row r="79" spans="1:5" ht="63">
      <c r="A79" s="104">
        <v>12</v>
      </c>
      <c r="B79" s="104" t="s">
        <v>445</v>
      </c>
      <c r="C79" s="104" t="s">
        <v>441</v>
      </c>
      <c r="D79" s="105" t="s">
        <v>446</v>
      </c>
      <c r="E79" s="104"/>
    </row>
    <row r="80" spans="1:5" ht="31.5">
      <c r="A80" s="104">
        <v>13</v>
      </c>
      <c r="B80" s="104" t="s">
        <v>447</v>
      </c>
      <c r="C80" s="106">
        <v>44686</v>
      </c>
      <c r="D80" s="105" t="s">
        <v>448</v>
      </c>
      <c r="E80" s="104"/>
    </row>
    <row r="81" spans="1:5" ht="47.25">
      <c r="A81" s="104">
        <v>14</v>
      </c>
      <c r="B81" s="104" t="s">
        <v>425</v>
      </c>
      <c r="C81" s="106">
        <v>44686</v>
      </c>
      <c r="D81" s="105" t="s">
        <v>449</v>
      </c>
      <c r="E81" s="104"/>
    </row>
    <row r="82" spans="1:5" ht="31.5">
      <c r="A82" s="104">
        <v>15</v>
      </c>
      <c r="B82" s="104" t="s">
        <v>450</v>
      </c>
      <c r="C82" s="106">
        <v>44686</v>
      </c>
      <c r="D82" s="105" t="s">
        <v>451</v>
      </c>
      <c r="E82" s="104"/>
    </row>
    <row r="83" spans="1:5" ht="63">
      <c r="A83" s="104">
        <v>16</v>
      </c>
      <c r="B83" s="104" t="s">
        <v>452</v>
      </c>
      <c r="C83" s="106">
        <v>44686</v>
      </c>
      <c r="D83" s="105" t="s">
        <v>453</v>
      </c>
      <c r="E83" s="104"/>
    </row>
    <row r="84" spans="1:5" ht="63">
      <c r="A84" s="104">
        <v>17</v>
      </c>
      <c r="B84" s="104" t="s">
        <v>454</v>
      </c>
      <c r="C84" s="106">
        <v>44686</v>
      </c>
      <c r="D84" s="105" t="s">
        <v>455</v>
      </c>
      <c r="E84" s="104"/>
    </row>
    <row r="85" spans="1:5" ht="63">
      <c r="A85" s="104">
        <v>18</v>
      </c>
      <c r="B85" s="104" t="s">
        <v>456</v>
      </c>
      <c r="C85" s="104" t="s">
        <v>457</v>
      </c>
      <c r="D85" s="105" t="s">
        <v>458</v>
      </c>
      <c r="E85" s="104"/>
    </row>
    <row r="86" spans="1:5" ht="78.75">
      <c r="A86" s="104">
        <v>19</v>
      </c>
      <c r="B86" s="104" t="s">
        <v>459</v>
      </c>
      <c r="C86" s="104" t="s">
        <v>457</v>
      </c>
      <c r="D86" s="105" t="s">
        <v>460</v>
      </c>
      <c r="E86" s="104"/>
    </row>
    <row r="87" spans="1:5" ht="63">
      <c r="A87" s="104">
        <v>20</v>
      </c>
      <c r="B87" s="104" t="s">
        <v>461</v>
      </c>
      <c r="C87" s="104" t="s">
        <v>462</v>
      </c>
      <c r="D87" s="105" t="s">
        <v>463</v>
      </c>
      <c r="E87" s="104"/>
    </row>
    <row r="88" spans="1:5" ht="47.25">
      <c r="A88" s="104">
        <v>21</v>
      </c>
      <c r="B88" s="104" t="s">
        <v>464</v>
      </c>
      <c r="C88" s="104" t="s">
        <v>462</v>
      </c>
      <c r="D88" s="105" t="s">
        <v>465</v>
      </c>
      <c r="E88" s="104"/>
    </row>
    <row r="89" spans="1:5" ht="47.25">
      <c r="A89" s="104">
        <v>22</v>
      </c>
      <c r="B89" s="104" t="s">
        <v>466</v>
      </c>
      <c r="C89" s="104" t="s">
        <v>462</v>
      </c>
      <c r="D89" s="105" t="s">
        <v>467</v>
      </c>
      <c r="E89" s="104"/>
    </row>
    <row r="90" spans="1:5" ht="63">
      <c r="A90" s="104">
        <v>23</v>
      </c>
      <c r="B90" s="104" t="s">
        <v>468</v>
      </c>
      <c r="C90" s="104" t="s">
        <v>462</v>
      </c>
      <c r="D90" s="105" t="s">
        <v>469</v>
      </c>
      <c r="E90" s="104"/>
    </row>
    <row r="91" spans="1:5" ht="47.25">
      <c r="A91" s="104">
        <v>24</v>
      </c>
      <c r="B91" s="104" t="s">
        <v>421</v>
      </c>
      <c r="C91" s="104" t="s">
        <v>470</v>
      </c>
      <c r="D91" s="105" t="s">
        <v>471</v>
      </c>
      <c r="E91" s="104" t="s">
        <v>472</v>
      </c>
    </row>
    <row r="92" spans="1:5" ht="31.5">
      <c r="A92" s="104">
        <v>25</v>
      </c>
      <c r="B92" s="104" t="s">
        <v>473</v>
      </c>
      <c r="C92" s="104" t="s">
        <v>470</v>
      </c>
      <c r="D92" s="105" t="s">
        <v>474</v>
      </c>
      <c r="E92" s="104"/>
    </row>
    <row r="93" spans="1:5" ht="47.25">
      <c r="A93" s="104">
        <v>26</v>
      </c>
      <c r="B93" s="104" t="s">
        <v>475</v>
      </c>
      <c r="C93" s="106">
        <v>45170</v>
      </c>
      <c r="D93" s="105" t="s">
        <v>476</v>
      </c>
      <c r="E93" s="104"/>
    </row>
    <row r="94" spans="1:5" ht="47.25">
      <c r="A94" s="104">
        <v>27</v>
      </c>
      <c r="B94" s="104" t="s">
        <v>477</v>
      </c>
      <c r="C94" s="104" t="s">
        <v>478</v>
      </c>
      <c r="D94" s="105" t="s">
        <v>471</v>
      </c>
      <c r="E94" s="104"/>
    </row>
    <row r="95" spans="1:5" ht="63">
      <c r="A95" s="104">
        <v>28</v>
      </c>
      <c r="B95" s="104" t="s">
        <v>479</v>
      </c>
      <c r="C95" s="104" t="s">
        <v>478</v>
      </c>
      <c r="D95" s="105" t="s">
        <v>480</v>
      </c>
      <c r="E95" s="104"/>
    </row>
    <row r="96" spans="1:5" ht="63">
      <c r="A96" s="104">
        <v>29</v>
      </c>
      <c r="B96" s="104" t="s">
        <v>481</v>
      </c>
      <c r="C96" s="104" t="s">
        <v>478</v>
      </c>
      <c r="D96" s="105" t="s">
        <v>482</v>
      </c>
      <c r="E96" s="104"/>
    </row>
    <row r="97" spans="1:5" ht="31.5">
      <c r="A97" s="104">
        <v>30</v>
      </c>
      <c r="B97" s="104" t="s">
        <v>483</v>
      </c>
      <c r="C97" s="104" t="s">
        <v>478</v>
      </c>
      <c r="D97" s="105" t="s">
        <v>484</v>
      </c>
      <c r="E97" s="104"/>
    </row>
    <row r="98" spans="1:5" ht="63">
      <c r="A98" s="104">
        <v>31</v>
      </c>
      <c r="B98" s="104" t="s">
        <v>485</v>
      </c>
      <c r="C98" s="104" t="s">
        <v>486</v>
      </c>
      <c r="D98" s="105" t="s">
        <v>487</v>
      </c>
      <c r="E98" s="104"/>
    </row>
    <row r="99" spans="1:5" ht="47.25">
      <c r="A99" s="104">
        <v>32</v>
      </c>
      <c r="B99" s="104" t="s">
        <v>468</v>
      </c>
      <c r="C99" s="104" t="s">
        <v>486</v>
      </c>
      <c r="D99" s="105" t="s">
        <v>488</v>
      </c>
      <c r="E99" s="104"/>
    </row>
    <row r="100" spans="1:5" ht="31.5">
      <c r="A100" s="104">
        <v>33</v>
      </c>
      <c r="B100" s="104" t="s">
        <v>489</v>
      </c>
      <c r="C100" s="104" t="s">
        <v>302</v>
      </c>
      <c r="D100" s="105" t="s">
        <v>490</v>
      </c>
      <c r="E100" s="104"/>
    </row>
    <row r="101" spans="1:5" ht="31.5">
      <c r="A101" s="104">
        <v>34</v>
      </c>
      <c r="B101" s="104" t="s">
        <v>491</v>
      </c>
      <c r="C101" s="104" t="s">
        <v>423</v>
      </c>
      <c r="D101" s="105" t="s">
        <v>490</v>
      </c>
      <c r="E101" s="104"/>
    </row>
    <row r="102" spans="1:5" ht="31.5">
      <c r="A102" s="104">
        <v>35</v>
      </c>
      <c r="B102" s="104" t="s">
        <v>492</v>
      </c>
      <c r="C102" s="104" t="s">
        <v>423</v>
      </c>
      <c r="D102" s="105" t="s">
        <v>493</v>
      </c>
      <c r="E102" s="104"/>
    </row>
    <row r="103" spans="1:5" ht="31.5">
      <c r="A103" s="104">
        <v>36</v>
      </c>
      <c r="B103" s="104" t="s">
        <v>494</v>
      </c>
      <c r="C103" s="104" t="s">
        <v>495</v>
      </c>
      <c r="D103" s="105" t="s">
        <v>496</v>
      </c>
      <c r="E103" s="104"/>
    </row>
    <row r="104" spans="1:5" ht="47.25">
      <c r="A104" s="104">
        <v>37</v>
      </c>
      <c r="B104" s="104" t="s">
        <v>464</v>
      </c>
      <c r="C104" s="104" t="s">
        <v>497</v>
      </c>
      <c r="D104" s="105" t="s">
        <v>498</v>
      </c>
      <c r="E104" s="104"/>
    </row>
    <row r="105" spans="1:5" ht="31.5">
      <c r="A105" s="104">
        <v>38</v>
      </c>
      <c r="B105" s="104" t="s">
        <v>499</v>
      </c>
      <c r="C105" s="104" t="s">
        <v>429</v>
      </c>
      <c r="D105" s="105" t="s">
        <v>500</v>
      </c>
      <c r="E105" s="104" t="s">
        <v>501</v>
      </c>
    </row>
  </sheetData>
  <mergeCells count="7">
    <mergeCell ref="B57:E57"/>
    <mergeCell ref="B67:E67"/>
    <mergeCell ref="A1:E1"/>
    <mergeCell ref="B3:E3"/>
    <mergeCell ref="B4:E4"/>
    <mergeCell ref="B10:E10"/>
    <mergeCell ref="B19:E19"/>
  </mergeCells>
  <hyperlinks>
    <hyperlink ref="D22" r:id="rId1" display="https://qlvb-tuyenhoa.quangbinh.gov.vn/tuyenhoa-2021/vbden.nsf/str/8DAB4BC4FDEB826D4725870D0028E9C8?OpenDocument"/>
    <hyperlink ref="D23" r:id="rId2" display="https://qlvb-tuyenhoa.quangbinh.gov.vn/tuyenhoa-2021/vbden.nsf/str/21218429B2E134334725872F0036B38B?OpenDocument"/>
    <hyperlink ref="D24" r:id="rId3" display="https://qlvb-tuyenhoa.quangbinh.gov.vn/tuyenhoa-2021/vbden.nsf/str/BE75DD79BB8302F34725874A00078A6E?OpenDocument"/>
    <hyperlink ref="B26" r:id="rId4" display="https://qlvb-tuyenhoa.quangbinh.gov.vn/tuyenhoa-2021/vbden.nsf/str/192FA1CFB828A0934725878A003217B2?OpenDocument"/>
    <hyperlink ref="C26" r:id="rId5" display="https://qlvb-tuyenhoa.quangbinh.gov.vn/tuyenhoa-2021/vbden.nsf/str/192FA1CFB828A0934725878A003217B2?OpenDocument"/>
    <hyperlink ref="D26" r:id="rId6" display="https://qlvb-tuyenhoa.quangbinh.gov.vn/tuyenhoa-2021/vbden.nsf/str/192FA1CFB828A0934725878A003217B2?OpenDocument"/>
    <hyperlink ref="C27" r:id="rId7" display="https://qlvb-tuyenhoa.quangbinh.gov.vn/tuyenhoa-2021/vbden.nsf/str/6A392B1953646F4C472587A7001517BD?OpenDocument"/>
    <hyperlink ref="B28" r:id="rId8" display="https://qlvb-tuyenhoa.quangbinh.gov.vn/tuyenhoa-2021/vbden.nsf/str/9BF667A77A28719E472587B50007517D?OpenDocument"/>
    <hyperlink ref="C28" r:id="rId9" display="https://qlvb-tuyenhoa.quangbinh.gov.vn/tuyenhoa-2021/vbden.nsf/str/9BF667A77A28719E472587B50007517D?OpenDocument"/>
    <hyperlink ref="B30" r:id="rId10" display="https://qlvb-tuyenhoa.quangbinh.gov.vn/tuyenhoa-2022/vbden.nsf/str/314518776E369161472587E9002E5953?OpenDocument"/>
    <hyperlink ref="C30" r:id="rId11" display="https://qlvb-tuyenhoa.quangbinh.gov.vn/tuyenhoa-2022/vbden.nsf/str/314518776E369161472587E9002E5953?OpenDocument"/>
    <hyperlink ref="D30" r:id="rId12" display="https://qlvb-tuyenhoa.quangbinh.gov.vn/tuyenhoa-2022/vbden.nsf/str/314518776E369161472587E9002E5953?OpenDocument"/>
    <hyperlink ref="B31" r:id="rId13" display="https://qlvb-tuyenhoa.quangbinh.gov.vn/tuyenhoa-2022/vbden.nsf/str/7D2DE92454CB111847258801002A197C?OpenDocument"/>
    <hyperlink ref="C31" r:id="rId14" display="https://qlvb-tuyenhoa.quangbinh.gov.vn/tuyenhoa-2022/vbden.nsf/str/7D2DE92454CB111847258801002A197C?OpenDocument"/>
    <hyperlink ref="D31" r:id="rId15" display="https://qlvb-tuyenhoa.quangbinh.gov.vn/tuyenhoa-2022/vbden.nsf/str/7D2DE92454CB111847258801002A197C?OpenDocument"/>
    <hyperlink ref="B32" r:id="rId16" display="https://qlvb-tuyenhoa.quangbinh.gov.vn/tuyenhoa-2022/vbden.nsf/str/C945C25F376085BB472588140004729A?OpenDocument"/>
    <hyperlink ref="C32" r:id="rId17" display="https://qlvb-tuyenhoa.quangbinh.gov.vn/tuyenhoa-2022/vbden.nsf/str/C945C25F376085BB472588140004729A?OpenDocument"/>
    <hyperlink ref="D32" r:id="rId18" display="https://qlvb-tuyenhoa.quangbinh.gov.vn/tuyenhoa-2022/vbden.nsf/str/C945C25F376085BB472588140004729A?OpenDocument"/>
    <hyperlink ref="B35" r:id="rId19" display="https://qlvb-tuyenhoa.quangbinh.gov.vn/tuyenhoa-2022/vbden.nsf/str/B2CA10833A9B9C2C472588ED00283D14?OpenDocument"/>
    <hyperlink ref="C35" r:id="rId20" display="https://qlvb-tuyenhoa.quangbinh.gov.vn/tuyenhoa-2022/vbden.nsf/str/B2CA10833A9B9C2C472588ED00283D14?OpenDocument"/>
    <hyperlink ref="D35" r:id="rId21" display="https://qlvb-tuyenhoa.quangbinh.gov.vn/tuyenhoa-2022/vbden.nsf/str/B2CA10833A9B9C2C472588ED00283D14?OpenDocument"/>
    <hyperlink ref="B36" r:id="rId22" display="https://qlvb-tuyenhoa.quangbinh.gov.vn/tuyenhoa-2022/vbden.nsf/str/2C4856626A1BCF1E472588F8005CAFE8?OpenDocument"/>
    <hyperlink ref="C36" r:id="rId23" display="https://qlvb-tuyenhoa.quangbinh.gov.vn/tuyenhoa-2022/vbden.nsf/str/2C4856626A1BCF1E472588F8005CAFE8?OpenDocument"/>
    <hyperlink ref="D36" r:id="rId24" display="https://qlvb-tuyenhoa.quangbinh.gov.vn/tuyenhoa-2022/vbden.nsf/str/2C4856626A1BCF1E472588F8005CAFE8?OpenDocument"/>
    <hyperlink ref="B37" r:id="rId25" display="https://qlvb-tuyenhoa.quangbinh.gov.vn/tuyenhoa-2022/vbden.nsf/str/D1C4AB1F244AEDAE472589080017E32D?OpenDocument"/>
    <hyperlink ref="C37" r:id="rId26" display="https://qlvb-tuyenhoa.quangbinh.gov.vn/tuyenhoa-2022/vbden.nsf/str/D1C4AB1F244AEDAE472589080017E32D?OpenDocument"/>
    <hyperlink ref="D37" r:id="rId27" display="https://qlvb-tuyenhoa.quangbinh.gov.vn/tuyenhoa-2022/vbden.nsf/str/D1C4AB1F244AEDAE472589080017E32D?OpenDocument"/>
    <hyperlink ref="B38" r:id="rId28" display="https://qlvb-tuyenhoa.quangbinh.gov.vn/tuyenhoa-2022/vbden.nsf/str/9F87A02273A9399847258925002A1B93?OpenDocument"/>
    <hyperlink ref="C38" r:id="rId29" display="https://qlvb-tuyenhoa.quangbinh.gov.vn/tuyenhoa-2022/vbden.nsf/str/D1C4AB1F244AEDAE472589080017E32D?OpenDocument"/>
    <hyperlink ref="D38" r:id="rId30" display="https://qlvb-tuyenhoa.quangbinh.gov.vn/tuyenhoa-2022/vbden.nsf/str/9F87A02273A9399847258925002A1B93?OpenDocument"/>
    <hyperlink ref="B51" r:id="rId31" display="https://qlvb-tuyenhoa.quangbinh.gov.vn/tuyenhoa/vbdi.nsf/str/A0542D1CD48FA88C47258A9E002D4534?OpenDocument"/>
    <hyperlink ref="C51" r:id="rId32" display="https://qlvb-tuyenhoa.quangbinh.gov.vn/tuyenhoa/vbdi.nsf/str/A0542D1CD48FA88C47258A9E002D4534?OpenDocument"/>
    <hyperlink ref="B27" r:id="rId33" display="https://qlvb-tuyenhoa.quangbinh.gov.vn/tuyenhoa-2021/vbden.nsf/str/6A392B1953646F4C472587A7001517BD?OpenDocument"/>
  </hyperlinks>
  <pageMargins left="0.32" right="0.24" top="0.38" bottom="0.27" header="0.22" footer="0.2"/>
  <pageSetup paperSize="9" scale="90" orientation="portrait" r:id="rId34"/>
</worksheet>
</file>

<file path=xl/worksheets/sheet2.xml><?xml version="1.0" encoding="utf-8"?>
<worksheet xmlns="http://schemas.openxmlformats.org/spreadsheetml/2006/main" xmlns:r="http://schemas.openxmlformats.org/officeDocument/2006/relationships">
  <dimension ref="A1:U416"/>
  <sheetViews>
    <sheetView zoomScaleNormal="100" workbookViewId="0">
      <selection activeCell="J8" sqref="J8"/>
    </sheetView>
  </sheetViews>
  <sheetFormatPr defaultColWidth="9.140625" defaultRowHeight="15.75"/>
  <cols>
    <col min="1" max="1" width="6.28515625" style="64" customWidth="1"/>
    <col min="2" max="2" width="38.7109375" style="190" customWidth="1"/>
    <col min="3" max="3" width="11.85546875" style="190" customWidth="1"/>
    <col min="4" max="4" width="10.42578125" style="17" customWidth="1"/>
    <col min="5" max="5" width="11.42578125" style="17" hidden="1" customWidth="1"/>
    <col min="6" max="6" width="1.28515625" style="17" hidden="1" customWidth="1"/>
    <col min="7" max="7" width="11.85546875" style="17" customWidth="1"/>
    <col min="8" max="8" width="10.28515625" style="17" customWidth="1"/>
    <col min="9" max="9" width="11.7109375" style="17" customWidth="1"/>
    <col min="10" max="10" width="10.140625" style="17" customWidth="1"/>
    <col min="11" max="11" width="10.140625" style="191" customWidth="1"/>
    <col min="12" max="12" width="9.5703125" style="191" customWidth="1"/>
    <col min="13" max="14" width="10" style="191" customWidth="1"/>
    <col min="15" max="15" width="9.7109375" style="191" customWidth="1"/>
    <col min="16" max="16" width="9.140625" style="191" customWidth="1"/>
    <col min="17" max="17" width="12" style="64" customWidth="1"/>
    <col min="18" max="18" width="9.42578125" style="64" hidden="1" customWidth="1"/>
    <col min="19" max="19" width="10.42578125" style="64" hidden="1" customWidth="1"/>
    <col min="20" max="20" width="9.7109375" style="64" hidden="1" customWidth="1"/>
    <col min="21" max="256" width="9.140625" style="64"/>
    <col min="257" max="257" width="6.28515625" style="64" customWidth="1"/>
    <col min="258" max="258" width="38.7109375" style="64" customWidth="1"/>
    <col min="259" max="259" width="11.85546875" style="64" customWidth="1"/>
    <col min="260" max="260" width="10.42578125" style="64" customWidth="1"/>
    <col min="261" max="262" width="0" style="64" hidden="1" customWidth="1"/>
    <col min="263" max="263" width="11.85546875" style="64" customWidth="1"/>
    <col min="264" max="264" width="10.28515625" style="64" customWidth="1"/>
    <col min="265" max="265" width="11.7109375" style="64" customWidth="1"/>
    <col min="266" max="267" width="10.140625" style="64" customWidth="1"/>
    <col min="268" max="268" width="9.5703125" style="64" customWidth="1"/>
    <col min="269" max="270" width="10" style="64" customWidth="1"/>
    <col min="271" max="271" width="9.7109375" style="64" customWidth="1"/>
    <col min="272" max="272" width="9.140625" style="64" customWidth="1"/>
    <col min="273" max="273" width="12" style="64" customWidth="1"/>
    <col min="274" max="276" width="0" style="64" hidden="1" customWidth="1"/>
    <col min="277" max="512" width="9.140625" style="64"/>
    <col min="513" max="513" width="6.28515625" style="64" customWidth="1"/>
    <col min="514" max="514" width="38.7109375" style="64" customWidth="1"/>
    <col min="515" max="515" width="11.85546875" style="64" customWidth="1"/>
    <col min="516" max="516" width="10.42578125" style="64" customWidth="1"/>
    <col min="517" max="518" width="0" style="64" hidden="1" customWidth="1"/>
    <col min="519" max="519" width="11.85546875" style="64" customWidth="1"/>
    <col min="520" max="520" width="10.28515625" style="64" customWidth="1"/>
    <col min="521" max="521" width="11.7109375" style="64" customWidth="1"/>
    <col min="522" max="523" width="10.140625" style="64" customWidth="1"/>
    <col min="524" max="524" width="9.5703125" style="64" customWidth="1"/>
    <col min="525" max="526" width="10" style="64" customWidth="1"/>
    <col min="527" max="527" width="9.7109375" style="64" customWidth="1"/>
    <col min="528" max="528" width="9.140625" style="64" customWidth="1"/>
    <col min="529" max="529" width="12" style="64" customWidth="1"/>
    <col min="530" max="532" width="0" style="64" hidden="1" customWidth="1"/>
    <col min="533" max="768" width="9.140625" style="64"/>
    <col min="769" max="769" width="6.28515625" style="64" customWidth="1"/>
    <col min="770" max="770" width="38.7109375" style="64" customWidth="1"/>
    <col min="771" max="771" width="11.85546875" style="64" customWidth="1"/>
    <col min="772" max="772" width="10.42578125" style="64" customWidth="1"/>
    <col min="773" max="774" width="0" style="64" hidden="1" customWidth="1"/>
    <col min="775" max="775" width="11.85546875" style="64" customWidth="1"/>
    <col min="776" max="776" width="10.28515625" style="64" customWidth="1"/>
    <col min="777" max="777" width="11.7109375" style="64" customWidth="1"/>
    <col min="778" max="779" width="10.140625" style="64" customWidth="1"/>
    <col min="780" max="780" width="9.5703125" style="64" customWidth="1"/>
    <col min="781" max="782" width="10" style="64" customWidth="1"/>
    <col min="783" max="783" width="9.7109375" style="64" customWidth="1"/>
    <col min="784" max="784" width="9.140625" style="64" customWidth="1"/>
    <col min="785" max="785" width="12" style="64" customWidth="1"/>
    <col min="786" max="788" width="0" style="64" hidden="1" customWidth="1"/>
    <col min="789" max="1024" width="9.140625" style="64"/>
    <col min="1025" max="1025" width="6.28515625" style="64" customWidth="1"/>
    <col min="1026" max="1026" width="38.7109375" style="64" customWidth="1"/>
    <col min="1027" max="1027" width="11.85546875" style="64" customWidth="1"/>
    <col min="1028" max="1028" width="10.42578125" style="64" customWidth="1"/>
    <col min="1029" max="1030" width="0" style="64" hidden="1" customWidth="1"/>
    <col min="1031" max="1031" width="11.85546875" style="64" customWidth="1"/>
    <col min="1032" max="1032" width="10.28515625" style="64" customWidth="1"/>
    <col min="1033" max="1033" width="11.7109375" style="64" customWidth="1"/>
    <col min="1034" max="1035" width="10.140625" style="64" customWidth="1"/>
    <col min="1036" max="1036" width="9.5703125" style="64" customWidth="1"/>
    <col min="1037" max="1038" width="10" style="64" customWidth="1"/>
    <col min="1039" max="1039" width="9.7109375" style="64" customWidth="1"/>
    <col min="1040" max="1040" width="9.140625" style="64" customWidth="1"/>
    <col min="1041" max="1041" width="12" style="64" customWidth="1"/>
    <col min="1042" max="1044" width="0" style="64" hidden="1" customWidth="1"/>
    <col min="1045" max="1280" width="9.140625" style="64"/>
    <col min="1281" max="1281" width="6.28515625" style="64" customWidth="1"/>
    <col min="1282" max="1282" width="38.7109375" style="64" customWidth="1"/>
    <col min="1283" max="1283" width="11.85546875" style="64" customWidth="1"/>
    <col min="1284" max="1284" width="10.42578125" style="64" customWidth="1"/>
    <col min="1285" max="1286" width="0" style="64" hidden="1" customWidth="1"/>
    <col min="1287" max="1287" width="11.85546875" style="64" customWidth="1"/>
    <col min="1288" max="1288" width="10.28515625" style="64" customWidth="1"/>
    <col min="1289" max="1289" width="11.7109375" style="64" customWidth="1"/>
    <col min="1290" max="1291" width="10.140625" style="64" customWidth="1"/>
    <col min="1292" max="1292" width="9.5703125" style="64" customWidth="1"/>
    <col min="1293" max="1294" width="10" style="64" customWidth="1"/>
    <col min="1295" max="1295" width="9.7109375" style="64" customWidth="1"/>
    <col min="1296" max="1296" width="9.140625" style="64" customWidth="1"/>
    <col min="1297" max="1297" width="12" style="64" customWidth="1"/>
    <col min="1298" max="1300" width="0" style="64" hidden="1" customWidth="1"/>
    <col min="1301" max="1536" width="9.140625" style="64"/>
    <col min="1537" max="1537" width="6.28515625" style="64" customWidth="1"/>
    <col min="1538" max="1538" width="38.7109375" style="64" customWidth="1"/>
    <col min="1539" max="1539" width="11.85546875" style="64" customWidth="1"/>
    <col min="1540" max="1540" width="10.42578125" style="64" customWidth="1"/>
    <col min="1541" max="1542" width="0" style="64" hidden="1" customWidth="1"/>
    <col min="1543" max="1543" width="11.85546875" style="64" customWidth="1"/>
    <col min="1544" max="1544" width="10.28515625" style="64" customWidth="1"/>
    <col min="1545" max="1545" width="11.7109375" style="64" customWidth="1"/>
    <col min="1546" max="1547" width="10.140625" style="64" customWidth="1"/>
    <col min="1548" max="1548" width="9.5703125" style="64" customWidth="1"/>
    <col min="1549" max="1550" width="10" style="64" customWidth="1"/>
    <col min="1551" max="1551" width="9.7109375" style="64" customWidth="1"/>
    <col min="1552" max="1552" width="9.140625" style="64" customWidth="1"/>
    <col min="1553" max="1553" width="12" style="64" customWidth="1"/>
    <col min="1554" max="1556" width="0" style="64" hidden="1" customWidth="1"/>
    <col min="1557" max="1792" width="9.140625" style="64"/>
    <col min="1793" max="1793" width="6.28515625" style="64" customWidth="1"/>
    <col min="1794" max="1794" width="38.7109375" style="64" customWidth="1"/>
    <col min="1795" max="1795" width="11.85546875" style="64" customWidth="1"/>
    <col min="1796" max="1796" width="10.42578125" style="64" customWidth="1"/>
    <col min="1797" max="1798" width="0" style="64" hidden="1" customWidth="1"/>
    <col min="1799" max="1799" width="11.85546875" style="64" customWidth="1"/>
    <col min="1800" max="1800" width="10.28515625" style="64" customWidth="1"/>
    <col min="1801" max="1801" width="11.7109375" style="64" customWidth="1"/>
    <col min="1802" max="1803" width="10.140625" style="64" customWidth="1"/>
    <col min="1804" max="1804" width="9.5703125" style="64" customWidth="1"/>
    <col min="1805" max="1806" width="10" style="64" customWidth="1"/>
    <col min="1807" max="1807" width="9.7109375" style="64" customWidth="1"/>
    <col min="1808" max="1808" width="9.140625" style="64" customWidth="1"/>
    <col min="1809" max="1809" width="12" style="64" customWidth="1"/>
    <col min="1810" max="1812" width="0" style="64" hidden="1" customWidth="1"/>
    <col min="1813" max="2048" width="9.140625" style="64"/>
    <col min="2049" max="2049" width="6.28515625" style="64" customWidth="1"/>
    <col min="2050" max="2050" width="38.7109375" style="64" customWidth="1"/>
    <col min="2051" max="2051" width="11.85546875" style="64" customWidth="1"/>
    <col min="2052" max="2052" width="10.42578125" style="64" customWidth="1"/>
    <col min="2053" max="2054" width="0" style="64" hidden="1" customWidth="1"/>
    <col min="2055" max="2055" width="11.85546875" style="64" customWidth="1"/>
    <col min="2056" max="2056" width="10.28515625" style="64" customWidth="1"/>
    <col min="2057" max="2057" width="11.7109375" style="64" customWidth="1"/>
    <col min="2058" max="2059" width="10.140625" style="64" customWidth="1"/>
    <col min="2060" max="2060" width="9.5703125" style="64" customWidth="1"/>
    <col min="2061" max="2062" width="10" style="64" customWidth="1"/>
    <col min="2063" max="2063" width="9.7109375" style="64" customWidth="1"/>
    <col min="2064" max="2064" width="9.140625" style="64" customWidth="1"/>
    <col min="2065" max="2065" width="12" style="64" customWidth="1"/>
    <col min="2066" max="2068" width="0" style="64" hidden="1" customWidth="1"/>
    <col min="2069" max="2304" width="9.140625" style="64"/>
    <col min="2305" max="2305" width="6.28515625" style="64" customWidth="1"/>
    <col min="2306" max="2306" width="38.7109375" style="64" customWidth="1"/>
    <col min="2307" max="2307" width="11.85546875" style="64" customWidth="1"/>
    <col min="2308" max="2308" width="10.42578125" style="64" customWidth="1"/>
    <col min="2309" max="2310" width="0" style="64" hidden="1" customWidth="1"/>
    <col min="2311" max="2311" width="11.85546875" style="64" customWidth="1"/>
    <col min="2312" max="2312" width="10.28515625" style="64" customWidth="1"/>
    <col min="2313" max="2313" width="11.7109375" style="64" customWidth="1"/>
    <col min="2314" max="2315" width="10.140625" style="64" customWidth="1"/>
    <col min="2316" max="2316" width="9.5703125" style="64" customWidth="1"/>
    <col min="2317" max="2318" width="10" style="64" customWidth="1"/>
    <col min="2319" max="2319" width="9.7109375" style="64" customWidth="1"/>
    <col min="2320" max="2320" width="9.140625" style="64" customWidth="1"/>
    <col min="2321" max="2321" width="12" style="64" customWidth="1"/>
    <col min="2322" max="2324" width="0" style="64" hidden="1" customWidth="1"/>
    <col min="2325" max="2560" width="9.140625" style="64"/>
    <col min="2561" max="2561" width="6.28515625" style="64" customWidth="1"/>
    <col min="2562" max="2562" width="38.7109375" style="64" customWidth="1"/>
    <col min="2563" max="2563" width="11.85546875" style="64" customWidth="1"/>
    <col min="2564" max="2564" width="10.42578125" style="64" customWidth="1"/>
    <col min="2565" max="2566" width="0" style="64" hidden="1" customWidth="1"/>
    <col min="2567" max="2567" width="11.85546875" style="64" customWidth="1"/>
    <col min="2568" max="2568" width="10.28515625" style="64" customWidth="1"/>
    <col min="2569" max="2569" width="11.7109375" style="64" customWidth="1"/>
    <col min="2570" max="2571" width="10.140625" style="64" customWidth="1"/>
    <col min="2572" max="2572" width="9.5703125" style="64" customWidth="1"/>
    <col min="2573" max="2574" width="10" style="64" customWidth="1"/>
    <col min="2575" max="2575" width="9.7109375" style="64" customWidth="1"/>
    <col min="2576" max="2576" width="9.140625" style="64" customWidth="1"/>
    <col min="2577" max="2577" width="12" style="64" customWidth="1"/>
    <col min="2578" max="2580" width="0" style="64" hidden="1" customWidth="1"/>
    <col min="2581" max="2816" width="9.140625" style="64"/>
    <col min="2817" max="2817" width="6.28515625" style="64" customWidth="1"/>
    <col min="2818" max="2818" width="38.7109375" style="64" customWidth="1"/>
    <col min="2819" max="2819" width="11.85546875" style="64" customWidth="1"/>
    <col min="2820" max="2820" width="10.42578125" style="64" customWidth="1"/>
    <col min="2821" max="2822" width="0" style="64" hidden="1" customWidth="1"/>
    <col min="2823" max="2823" width="11.85546875" style="64" customWidth="1"/>
    <col min="2824" max="2824" width="10.28515625" style="64" customWidth="1"/>
    <col min="2825" max="2825" width="11.7109375" style="64" customWidth="1"/>
    <col min="2826" max="2827" width="10.140625" style="64" customWidth="1"/>
    <col min="2828" max="2828" width="9.5703125" style="64" customWidth="1"/>
    <col min="2829" max="2830" width="10" style="64" customWidth="1"/>
    <col min="2831" max="2831" width="9.7109375" style="64" customWidth="1"/>
    <col min="2832" max="2832" width="9.140625" style="64" customWidth="1"/>
    <col min="2833" max="2833" width="12" style="64" customWidth="1"/>
    <col min="2834" max="2836" width="0" style="64" hidden="1" customWidth="1"/>
    <col min="2837" max="3072" width="9.140625" style="64"/>
    <col min="3073" max="3073" width="6.28515625" style="64" customWidth="1"/>
    <col min="3074" max="3074" width="38.7109375" style="64" customWidth="1"/>
    <col min="3075" max="3075" width="11.85546875" style="64" customWidth="1"/>
    <col min="3076" max="3076" width="10.42578125" style="64" customWidth="1"/>
    <col min="3077" max="3078" width="0" style="64" hidden="1" customWidth="1"/>
    <col min="3079" max="3079" width="11.85546875" style="64" customWidth="1"/>
    <col min="3080" max="3080" width="10.28515625" style="64" customWidth="1"/>
    <col min="3081" max="3081" width="11.7109375" style="64" customWidth="1"/>
    <col min="3082" max="3083" width="10.140625" style="64" customWidth="1"/>
    <col min="3084" max="3084" width="9.5703125" style="64" customWidth="1"/>
    <col min="3085" max="3086" width="10" style="64" customWidth="1"/>
    <col min="3087" max="3087" width="9.7109375" style="64" customWidth="1"/>
    <col min="3088" max="3088" width="9.140625" style="64" customWidth="1"/>
    <col min="3089" max="3089" width="12" style="64" customWidth="1"/>
    <col min="3090" max="3092" width="0" style="64" hidden="1" customWidth="1"/>
    <col min="3093" max="3328" width="9.140625" style="64"/>
    <col min="3329" max="3329" width="6.28515625" style="64" customWidth="1"/>
    <col min="3330" max="3330" width="38.7109375" style="64" customWidth="1"/>
    <col min="3331" max="3331" width="11.85546875" style="64" customWidth="1"/>
    <col min="3332" max="3332" width="10.42578125" style="64" customWidth="1"/>
    <col min="3333" max="3334" width="0" style="64" hidden="1" customWidth="1"/>
    <col min="3335" max="3335" width="11.85546875" style="64" customWidth="1"/>
    <col min="3336" max="3336" width="10.28515625" style="64" customWidth="1"/>
    <col min="3337" max="3337" width="11.7109375" style="64" customWidth="1"/>
    <col min="3338" max="3339" width="10.140625" style="64" customWidth="1"/>
    <col min="3340" max="3340" width="9.5703125" style="64" customWidth="1"/>
    <col min="3341" max="3342" width="10" style="64" customWidth="1"/>
    <col min="3343" max="3343" width="9.7109375" style="64" customWidth="1"/>
    <col min="3344" max="3344" width="9.140625" style="64" customWidth="1"/>
    <col min="3345" max="3345" width="12" style="64" customWidth="1"/>
    <col min="3346" max="3348" width="0" style="64" hidden="1" customWidth="1"/>
    <col min="3349" max="3584" width="9.140625" style="64"/>
    <col min="3585" max="3585" width="6.28515625" style="64" customWidth="1"/>
    <col min="3586" max="3586" width="38.7109375" style="64" customWidth="1"/>
    <col min="3587" max="3587" width="11.85546875" style="64" customWidth="1"/>
    <col min="3588" max="3588" width="10.42578125" style="64" customWidth="1"/>
    <col min="3589" max="3590" width="0" style="64" hidden="1" customWidth="1"/>
    <col min="3591" max="3591" width="11.85546875" style="64" customWidth="1"/>
    <col min="3592" max="3592" width="10.28515625" style="64" customWidth="1"/>
    <col min="3593" max="3593" width="11.7109375" style="64" customWidth="1"/>
    <col min="3594" max="3595" width="10.140625" style="64" customWidth="1"/>
    <col min="3596" max="3596" width="9.5703125" style="64" customWidth="1"/>
    <col min="3597" max="3598" width="10" style="64" customWidth="1"/>
    <col min="3599" max="3599" width="9.7109375" style="64" customWidth="1"/>
    <col min="3600" max="3600" width="9.140625" style="64" customWidth="1"/>
    <col min="3601" max="3601" width="12" style="64" customWidth="1"/>
    <col min="3602" max="3604" width="0" style="64" hidden="1" customWidth="1"/>
    <col min="3605" max="3840" width="9.140625" style="64"/>
    <col min="3841" max="3841" width="6.28515625" style="64" customWidth="1"/>
    <col min="3842" max="3842" width="38.7109375" style="64" customWidth="1"/>
    <col min="3843" max="3843" width="11.85546875" style="64" customWidth="1"/>
    <col min="3844" max="3844" width="10.42578125" style="64" customWidth="1"/>
    <col min="3845" max="3846" width="0" style="64" hidden="1" customWidth="1"/>
    <col min="3847" max="3847" width="11.85546875" style="64" customWidth="1"/>
    <col min="3848" max="3848" width="10.28515625" style="64" customWidth="1"/>
    <col min="3849" max="3849" width="11.7109375" style="64" customWidth="1"/>
    <col min="3850" max="3851" width="10.140625" style="64" customWidth="1"/>
    <col min="3852" max="3852" width="9.5703125" style="64" customWidth="1"/>
    <col min="3853" max="3854" width="10" style="64" customWidth="1"/>
    <col min="3855" max="3855" width="9.7109375" style="64" customWidth="1"/>
    <col min="3856" max="3856" width="9.140625" style="64" customWidth="1"/>
    <col min="3857" max="3857" width="12" style="64" customWidth="1"/>
    <col min="3858" max="3860" width="0" style="64" hidden="1" customWidth="1"/>
    <col min="3861" max="4096" width="9.140625" style="64"/>
    <col min="4097" max="4097" width="6.28515625" style="64" customWidth="1"/>
    <col min="4098" max="4098" width="38.7109375" style="64" customWidth="1"/>
    <col min="4099" max="4099" width="11.85546875" style="64" customWidth="1"/>
    <col min="4100" max="4100" width="10.42578125" style="64" customWidth="1"/>
    <col min="4101" max="4102" width="0" style="64" hidden="1" customWidth="1"/>
    <col min="4103" max="4103" width="11.85546875" style="64" customWidth="1"/>
    <col min="4104" max="4104" width="10.28515625" style="64" customWidth="1"/>
    <col min="4105" max="4105" width="11.7109375" style="64" customWidth="1"/>
    <col min="4106" max="4107" width="10.140625" style="64" customWidth="1"/>
    <col min="4108" max="4108" width="9.5703125" style="64" customWidth="1"/>
    <col min="4109" max="4110" width="10" style="64" customWidth="1"/>
    <col min="4111" max="4111" width="9.7109375" style="64" customWidth="1"/>
    <col min="4112" max="4112" width="9.140625" style="64" customWidth="1"/>
    <col min="4113" max="4113" width="12" style="64" customWidth="1"/>
    <col min="4114" max="4116" width="0" style="64" hidden="1" customWidth="1"/>
    <col min="4117" max="4352" width="9.140625" style="64"/>
    <col min="4353" max="4353" width="6.28515625" style="64" customWidth="1"/>
    <col min="4354" max="4354" width="38.7109375" style="64" customWidth="1"/>
    <col min="4355" max="4355" width="11.85546875" style="64" customWidth="1"/>
    <col min="4356" max="4356" width="10.42578125" style="64" customWidth="1"/>
    <col min="4357" max="4358" width="0" style="64" hidden="1" customWidth="1"/>
    <col min="4359" max="4359" width="11.85546875" style="64" customWidth="1"/>
    <col min="4360" max="4360" width="10.28515625" style="64" customWidth="1"/>
    <col min="4361" max="4361" width="11.7109375" style="64" customWidth="1"/>
    <col min="4362" max="4363" width="10.140625" style="64" customWidth="1"/>
    <col min="4364" max="4364" width="9.5703125" style="64" customWidth="1"/>
    <col min="4365" max="4366" width="10" style="64" customWidth="1"/>
    <col min="4367" max="4367" width="9.7109375" style="64" customWidth="1"/>
    <col min="4368" max="4368" width="9.140625" style="64" customWidth="1"/>
    <col min="4369" max="4369" width="12" style="64" customWidth="1"/>
    <col min="4370" max="4372" width="0" style="64" hidden="1" customWidth="1"/>
    <col min="4373" max="4608" width="9.140625" style="64"/>
    <col min="4609" max="4609" width="6.28515625" style="64" customWidth="1"/>
    <col min="4610" max="4610" width="38.7109375" style="64" customWidth="1"/>
    <col min="4611" max="4611" width="11.85546875" style="64" customWidth="1"/>
    <col min="4612" max="4612" width="10.42578125" style="64" customWidth="1"/>
    <col min="4613" max="4614" width="0" style="64" hidden="1" customWidth="1"/>
    <col min="4615" max="4615" width="11.85546875" style="64" customWidth="1"/>
    <col min="4616" max="4616" width="10.28515625" style="64" customWidth="1"/>
    <col min="4617" max="4617" width="11.7109375" style="64" customWidth="1"/>
    <col min="4618" max="4619" width="10.140625" style="64" customWidth="1"/>
    <col min="4620" max="4620" width="9.5703125" style="64" customWidth="1"/>
    <col min="4621" max="4622" width="10" style="64" customWidth="1"/>
    <col min="4623" max="4623" width="9.7109375" style="64" customWidth="1"/>
    <col min="4624" max="4624" width="9.140625" style="64" customWidth="1"/>
    <col min="4625" max="4625" width="12" style="64" customWidth="1"/>
    <col min="4626" max="4628" width="0" style="64" hidden="1" customWidth="1"/>
    <col min="4629" max="4864" width="9.140625" style="64"/>
    <col min="4865" max="4865" width="6.28515625" style="64" customWidth="1"/>
    <col min="4866" max="4866" width="38.7109375" style="64" customWidth="1"/>
    <col min="4867" max="4867" width="11.85546875" style="64" customWidth="1"/>
    <col min="4868" max="4868" width="10.42578125" style="64" customWidth="1"/>
    <col min="4869" max="4870" width="0" style="64" hidden="1" customWidth="1"/>
    <col min="4871" max="4871" width="11.85546875" style="64" customWidth="1"/>
    <col min="4872" max="4872" width="10.28515625" style="64" customWidth="1"/>
    <col min="4873" max="4873" width="11.7109375" style="64" customWidth="1"/>
    <col min="4874" max="4875" width="10.140625" style="64" customWidth="1"/>
    <col min="4876" max="4876" width="9.5703125" style="64" customWidth="1"/>
    <col min="4877" max="4878" width="10" style="64" customWidth="1"/>
    <col min="4879" max="4879" width="9.7109375" style="64" customWidth="1"/>
    <col min="4880" max="4880" width="9.140625" style="64" customWidth="1"/>
    <col min="4881" max="4881" width="12" style="64" customWidth="1"/>
    <col min="4882" max="4884" width="0" style="64" hidden="1" customWidth="1"/>
    <col min="4885" max="5120" width="9.140625" style="64"/>
    <col min="5121" max="5121" width="6.28515625" style="64" customWidth="1"/>
    <col min="5122" max="5122" width="38.7109375" style="64" customWidth="1"/>
    <col min="5123" max="5123" width="11.85546875" style="64" customWidth="1"/>
    <col min="5124" max="5124" width="10.42578125" style="64" customWidth="1"/>
    <col min="5125" max="5126" width="0" style="64" hidden="1" customWidth="1"/>
    <col min="5127" max="5127" width="11.85546875" style="64" customWidth="1"/>
    <col min="5128" max="5128" width="10.28515625" style="64" customWidth="1"/>
    <col min="5129" max="5129" width="11.7109375" style="64" customWidth="1"/>
    <col min="5130" max="5131" width="10.140625" style="64" customWidth="1"/>
    <col min="5132" max="5132" width="9.5703125" style="64" customWidth="1"/>
    <col min="5133" max="5134" width="10" style="64" customWidth="1"/>
    <col min="5135" max="5135" width="9.7109375" style="64" customWidth="1"/>
    <col min="5136" max="5136" width="9.140625" style="64" customWidth="1"/>
    <col min="5137" max="5137" width="12" style="64" customWidth="1"/>
    <col min="5138" max="5140" width="0" style="64" hidden="1" customWidth="1"/>
    <col min="5141" max="5376" width="9.140625" style="64"/>
    <col min="5377" max="5377" width="6.28515625" style="64" customWidth="1"/>
    <col min="5378" max="5378" width="38.7109375" style="64" customWidth="1"/>
    <col min="5379" max="5379" width="11.85546875" style="64" customWidth="1"/>
    <col min="5380" max="5380" width="10.42578125" style="64" customWidth="1"/>
    <col min="5381" max="5382" width="0" style="64" hidden="1" customWidth="1"/>
    <col min="5383" max="5383" width="11.85546875" style="64" customWidth="1"/>
    <col min="5384" max="5384" width="10.28515625" style="64" customWidth="1"/>
    <col min="5385" max="5385" width="11.7109375" style="64" customWidth="1"/>
    <col min="5386" max="5387" width="10.140625" style="64" customWidth="1"/>
    <col min="5388" max="5388" width="9.5703125" style="64" customWidth="1"/>
    <col min="5389" max="5390" width="10" style="64" customWidth="1"/>
    <col min="5391" max="5391" width="9.7109375" style="64" customWidth="1"/>
    <col min="5392" max="5392" width="9.140625" style="64" customWidth="1"/>
    <col min="5393" max="5393" width="12" style="64" customWidth="1"/>
    <col min="5394" max="5396" width="0" style="64" hidden="1" customWidth="1"/>
    <col min="5397" max="5632" width="9.140625" style="64"/>
    <col min="5633" max="5633" width="6.28515625" style="64" customWidth="1"/>
    <col min="5634" max="5634" width="38.7109375" style="64" customWidth="1"/>
    <col min="5635" max="5635" width="11.85546875" style="64" customWidth="1"/>
    <col min="5636" max="5636" width="10.42578125" style="64" customWidth="1"/>
    <col min="5637" max="5638" width="0" style="64" hidden="1" customWidth="1"/>
    <col min="5639" max="5639" width="11.85546875" style="64" customWidth="1"/>
    <col min="5640" max="5640" width="10.28515625" style="64" customWidth="1"/>
    <col min="5641" max="5641" width="11.7109375" style="64" customWidth="1"/>
    <col min="5642" max="5643" width="10.140625" style="64" customWidth="1"/>
    <col min="5644" max="5644" width="9.5703125" style="64" customWidth="1"/>
    <col min="5645" max="5646" width="10" style="64" customWidth="1"/>
    <col min="5647" max="5647" width="9.7109375" style="64" customWidth="1"/>
    <col min="5648" max="5648" width="9.140625" style="64" customWidth="1"/>
    <col min="5649" max="5649" width="12" style="64" customWidth="1"/>
    <col min="5650" max="5652" width="0" style="64" hidden="1" customWidth="1"/>
    <col min="5653" max="5888" width="9.140625" style="64"/>
    <col min="5889" max="5889" width="6.28515625" style="64" customWidth="1"/>
    <col min="5890" max="5890" width="38.7109375" style="64" customWidth="1"/>
    <col min="5891" max="5891" width="11.85546875" style="64" customWidth="1"/>
    <col min="5892" max="5892" width="10.42578125" style="64" customWidth="1"/>
    <col min="5893" max="5894" width="0" style="64" hidden="1" customWidth="1"/>
    <col min="5895" max="5895" width="11.85546875" style="64" customWidth="1"/>
    <col min="5896" max="5896" width="10.28515625" style="64" customWidth="1"/>
    <col min="5897" max="5897" width="11.7109375" style="64" customWidth="1"/>
    <col min="5898" max="5899" width="10.140625" style="64" customWidth="1"/>
    <col min="5900" max="5900" width="9.5703125" style="64" customWidth="1"/>
    <col min="5901" max="5902" width="10" style="64" customWidth="1"/>
    <col min="5903" max="5903" width="9.7109375" style="64" customWidth="1"/>
    <col min="5904" max="5904" width="9.140625" style="64" customWidth="1"/>
    <col min="5905" max="5905" width="12" style="64" customWidth="1"/>
    <col min="5906" max="5908" width="0" style="64" hidden="1" customWidth="1"/>
    <col min="5909" max="6144" width="9.140625" style="64"/>
    <col min="6145" max="6145" width="6.28515625" style="64" customWidth="1"/>
    <col min="6146" max="6146" width="38.7109375" style="64" customWidth="1"/>
    <col min="6147" max="6147" width="11.85546875" style="64" customWidth="1"/>
    <col min="6148" max="6148" width="10.42578125" style="64" customWidth="1"/>
    <col min="6149" max="6150" width="0" style="64" hidden="1" customWidth="1"/>
    <col min="6151" max="6151" width="11.85546875" style="64" customWidth="1"/>
    <col min="6152" max="6152" width="10.28515625" style="64" customWidth="1"/>
    <col min="6153" max="6153" width="11.7109375" style="64" customWidth="1"/>
    <col min="6154" max="6155" width="10.140625" style="64" customWidth="1"/>
    <col min="6156" max="6156" width="9.5703125" style="64" customWidth="1"/>
    <col min="6157" max="6158" width="10" style="64" customWidth="1"/>
    <col min="6159" max="6159" width="9.7109375" style="64" customWidth="1"/>
    <col min="6160" max="6160" width="9.140625" style="64" customWidth="1"/>
    <col min="6161" max="6161" width="12" style="64" customWidth="1"/>
    <col min="6162" max="6164" width="0" style="64" hidden="1" customWidth="1"/>
    <col min="6165" max="6400" width="9.140625" style="64"/>
    <col min="6401" max="6401" width="6.28515625" style="64" customWidth="1"/>
    <col min="6402" max="6402" width="38.7109375" style="64" customWidth="1"/>
    <col min="6403" max="6403" width="11.85546875" style="64" customWidth="1"/>
    <col min="6404" max="6404" width="10.42578125" style="64" customWidth="1"/>
    <col min="6405" max="6406" width="0" style="64" hidden="1" customWidth="1"/>
    <col min="6407" max="6407" width="11.85546875" style="64" customWidth="1"/>
    <col min="6408" max="6408" width="10.28515625" style="64" customWidth="1"/>
    <col min="6409" max="6409" width="11.7109375" style="64" customWidth="1"/>
    <col min="6410" max="6411" width="10.140625" style="64" customWidth="1"/>
    <col min="6412" max="6412" width="9.5703125" style="64" customWidth="1"/>
    <col min="6413" max="6414" width="10" style="64" customWidth="1"/>
    <col min="6415" max="6415" width="9.7109375" style="64" customWidth="1"/>
    <col min="6416" max="6416" width="9.140625" style="64" customWidth="1"/>
    <col min="6417" max="6417" width="12" style="64" customWidth="1"/>
    <col min="6418" max="6420" width="0" style="64" hidden="1" customWidth="1"/>
    <col min="6421" max="6656" width="9.140625" style="64"/>
    <col min="6657" max="6657" width="6.28515625" style="64" customWidth="1"/>
    <col min="6658" max="6658" width="38.7109375" style="64" customWidth="1"/>
    <col min="6659" max="6659" width="11.85546875" style="64" customWidth="1"/>
    <col min="6660" max="6660" width="10.42578125" style="64" customWidth="1"/>
    <col min="6661" max="6662" width="0" style="64" hidden="1" customWidth="1"/>
    <col min="6663" max="6663" width="11.85546875" style="64" customWidth="1"/>
    <col min="6664" max="6664" width="10.28515625" style="64" customWidth="1"/>
    <col min="6665" max="6665" width="11.7109375" style="64" customWidth="1"/>
    <col min="6666" max="6667" width="10.140625" style="64" customWidth="1"/>
    <col min="6668" max="6668" width="9.5703125" style="64" customWidth="1"/>
    <col min="6669" max="6670" width="10" style="64" customWidth="1"/>
    <col min="6671" max="6671" width="9.7109375" style="64" customWidth="1"/>
    <col min="6672" max="6672" width="9.140625" style="64" customWidth="1"/>
    <col min="6673" max="6673" width="12" style="64" customWidth="1"/>
    <col min="6674" max="6676" width="0" style="64" hidden="1" customWidth="1"/>
    <col min="6677" max="6912" width="9.140625" style="64"/>
    <col min="6913" max="6913" width="6.28515625" style="64" customWidth="1"/>
    <col min="6914" max="6914" width="38.7109375" style="64" customWidth="1"/>
    <col min="6915" max="6915" width="11.85546875" style="64" customWidth="1"/>
    <col min="6916" max="6916" width="10.42578125" style="64" customWidth="1"/>
    <col min="6917" max="6918" width="0" style="64" hidden="1" customWidth="1"/>
    <col min="6919" max="6919" width="11.85546875" style="64" customWidth="1"/>
    <col min="6920" max="6920" width="10.28515625" style="64" customWidth="1"/>
    <col min="6921" max="6921" width="11.7109375" style="64" customWidth="1"/>
    <col min="6922" max="6923" width="10.140625" style="64" customWidth="1"/>
    <col min="6924" max="6924" width="9.5703125" style="64" customWidth="1"/>
    <col min="6925" max="6926" width="10" style="64" customWidth="1"/>
    <col min="6927" max="6927" width="9.7109375" style="64" customWidth="1"/>
    <col min="6928" max="6928" width="9.140625" style="64" customWidth="1"/>
    <col min="6929" max="6929" width="12" style="64" customWidth="1"/>
    <col min="6930" max="6932" width="0" style="64" hidden="1" customWidth="1"/>
    <col min="6933" max="7168" width="9.140625" style="64"/>
    <col min="7169" max="7169" width="6.28515625" style="64" customWidth="1"/>
    <col min="7170" max="7170" width="38.7109375" style="64" customWidth="1"/>
    <col min="7171" max="7171" width="11.85546875" style="64" customWidth="1"/>
    <col min="7172" max="7172" width="10.42578125" style="64" customWidth="1"/>
    <col min="7173" max="7174" width="0" style="64" hidden="1" customWidth="1"/>
    <col min="7175" max="7175" width="11.85546875" style="64" customWidth="1"/>
    <col min="7176" max="7176" width="10.28515625" style="64" customWidth="1"/>
    <col min="7177" max="7177" width="11.7109375" style="64" customWidth="1"/>
    <col min="7178" max="7179" width="10.140625" style="64" customWidth="1"/>
    <col min="7180" max="7180" width="9.5703125" style="64" customWidth="1"/>
    <col min="7181" max="7182" width="10" style="64" customWidth="1"/>
    <col min="7183" max="7183" width="9.7109375" style="64" customWidth="1"/>
    <col min="7184" max="7184" width="9.140625" style="64" customWidth="1"/>
    <col min="7185" max="7185" width="12" style="64" customWidth="1"/>
    <col min="7186" max="7188" width="0" style="64" hidden="1" customWidth="1"/>
    <col min="7189" max="7424" width="9.140625" style="64"/>
    <col min="7425" max="7425" width="6.28515625" style="64" customWidth="1"/>
    <col min="7426" max="7426" width="38.7109375" style="64" customWidth="1"/>
    <col min="7427" max="7427" width="11.85546875" style="64" customWidth="1"/>
    <col min="7428" max="7428" width="10.42578125" style="64" customWidth="1"/>
    <col min="7429" max="7430" width="0" style="64" hidden="1" customWidth="1"/>
    <col min="7431" max="7431" width="11.85546875" style="64" customWidth="1"/>
    <col min="7432" max="7432" width="10.28515625" style="64" customWidth="1"/>
    <col min="7433" max="7433" width="11.7109375" style="64" customWidth="1"/>
    <col min="7434" max="7435" width="10.140625" style="64" customWidth="1"/>
    <col min="7436" max="7436" width="9.5703125" style="64" customWidth="1"/>
    <col min="7437" max="7438" width="10" style="64" customWidth="1"/>
    <col min="7439" max="7439" width="9.7109375" style="64" customWidth="1"/>
    <col min="7440" max="7440" width="9.140625" style="64" customWidth="1"/>
    <col min="7441" max="7441" width="12" style="64" customWidth="1"/>
    <col min="7442" max="7444" width="0" style="64" hidden="1" customWidth="1"/>
    <col min="7445" max="7680" width="9.140625" style="64"/>
    <col min="7681" max="7681" width="6.28515625" style="64" customWidth="1"/>
    <col min="7682" max="7682" width="38.7109375" style="64" customWidth="1"/>
    <col min="7683" max="7683" width="11.85546875" style="64" customWidth="1"/>
    <col min="7684" max="7684" width="10.42578125" style="64" customWidth="1"/>
    <col min="7685" max="7686" width="0" style="64" hidden="1" customWidth="1"/>
    <col min="7687" max="7687" width="11.85546875" style="64" customWidth="1"/>
    <col min="7688" max="7688" width="10.28515625" style="64" customWidth="1"/>
    <col min="7689" max="7689" width="11.7109375" style="64" customWidth="1"/>
    <col min="7690" max="7691" width="10.140625" style="64" customWidth="1"/>
    <col min="7692" max="7692" width="9.5703125" style="64" customWidth="1"/>
    <col min="7693" max="7694" width="10" style="64" customWidth="1"/>
    <col min="7695" max="7695" width="9.7109375" style="64" customWidth="1"/>
    <col min="7696" max="7696" width="9.140625" style="64" customWidth="1"/>
    <col min="7697" max="7697" width="12" style="64" customWidth="1"/>
    <col min="7698" max="7700" width="0" style="64" hidden="1" customWidth="1"/>
    <col min="7701" max="7936" width="9.140625" style="64"/>
    <col min="7937" max="7937" width="6.28515625" style="64" customWidth="1"/>
    <col min="7938" max="7938" width="38.7109375" style="64" customWidth="1"/>
    <col min="7939" max="7939" width="11.85546875" style="64" customWidth="1"/>
    <col min="7940" max="7940" width="10.42578125" style="64" customWidth="1"/>
    <col min="7941" max="7942" width="0" style="64" hidden="1" customWidth="1"/>
    <col min="7943" max="7943" width="11.85546875" style="64" customWidth="1"/>
    <col min="7944" max="7944" width="10.28515625" style="64" customWidth="1"/>
    <col min="7945" max="7945" width="11.7109375" style="64" customWidth="1"/>
    <col min="7946" max="7947" width="10.140625" style="64" customWidth="1"/>
    <col min="7948" max="7948" width="9.5703125" style="64" customWidth="1"/>
    <col min="7949" max="7950" width="10" style="64" customWidth="1"/>
    <col min="7951" max="7951" width="9.7109375" style="64" customWidth="1"/>
    <col min="7952" max="7952" width="9.140625" style="64" customWidth="1"/>
    <col min="7953" max="7953" width="12" style="64" customWidth="1"/>
    <col min="7954" max="7956" width="0" style="64" hidden="1" customWidth="1"/>
    <col min="7957" max="8192" width="9.140625" style="64"/>
    <col min="8193" max="8193" width="6.28515625" style="64" customWidth="1"/>
    <col min="8194" max="8194" width="38.7109375" style="64" customWidth="1"/>
    <col min="8195" max="8195" width="11.85546875" style="64" customWidth="1"/>
    <col min="8196" max="8196" width="10.42578125" style="64" customWidth="1"/>
    <col min="8197" max="8198" width="0" style="64" hidden="1" customWidth="1"/>
    <col min="8199" max="8199" width="11.85546875" style="64" customWidth="1"/>
    <col min="8200" max="8200" width="10.28515625" style="64" customWidth="1"/>
    <col min="8201" max="8201" width="11.7109375" style="64" customWidth="1"/>
    <col min="8202" max="8203" width="10.140625" style="64" customWidth="1"/>
    <col min="8204" max="8204" width="9.5703125" style="64" customWidth="1"/>
    <col min="8205" max="8206" width="10" style="64" customWidth="1"/>
    <col min="8207" max="8207" width="9.7109375" style="64" customWidth="1"/>
    <col min="8208" max="8208" width="9.140625" style="64" customWidth="1"/>
    <col min="8209" max="8209" width="12" style="64" customWidth="1"/>
    <col min="8210" max="8212" width="0" style="64" hidden="1" customWidth="1"/>
    <col min="8213" max="8448" width="9.140625" style="64"/>
    <col min="8449" max="8449" width="6.28515625" style="64" customWidth="1"/>
    <col min="8450" max="8450" width="38.7109375" style="64" customWidth="1"/>
    <col min="8451" max="8451" width="11.85546875" style="64" customWidth="1"/>
    <col min="8452" max="8452" width="10.42578125" style="64" customWidth="1"/>
    <col min="8453" max="8454" width="0" style="64" hidden="1" customWidth="1"/>
    <col min="8455" max="8455" width="11.85546875" style="64" customWidth="1"/>
    <col min="8456" max="8456" width="10.28515625" style="64" customWidth="1"/>
    <col min="8457" max="8457" width="11.7109375" style="64" customWidth="1"/>
    <col min="8458" max="8459" width="10.140625" style="64" customWidth="1"/>
    <col min="8460" max="8460" width="9.5703125" style="64" customWidth="1"/>
    <col min="8461" max="8462" width="10" style="64" customWidth="1"/>
    <col min="8463" max="8463" width="9.7109375" style="64" customWidth="1"/>
    <col min="8464" max="8464" width="9.140625" style="64" customWidth="1"/>
    <col min="8465" max="8465" width="12" style="64" customWidth="1"/>
    <col min="8466" max="8468" width="0" style="64" hidden="1" customWidth="1"/>
    <col min="8469" max="8704" width="9.140625" style="64"/>
    <col min="8705" max="8705" width="6.28515625" style="64" customWidth="1"/>
    <col min="8706" max="8706" width="38.7109375" style="64" customWidth="1"/>
    <col min="8707" max="8707" width="11.85546875" style="64" customWidth="1"/>
    <col min="8708" max="8708" width="10.42578125" style="64" customWidth="1"/>
    <col min="8709" max="8710" width="0" style="64" hidden="1" customWidth="1"/>
    <col min="8711" max="8711" width="11.85546875" style="64" customWidth="1"/>
    <col min="8712" max="8712" width="10.28515625" style="64" customWidth="1"/>
    <col min="8713" max="8713" width="11.7109375" style="64" customWidth="1"/>
    <col min="8714" max="8715" width="10.140625" style="64" customWidth="1"/>
    <col min="8716" max="8716" width="9.5703125" style="64" customWidth="1"/>
    <col min="8717" max="8718" width="10" style="64" customWidth="1"/>
    <col min="8719" max="8719" width="9.7109375" style="64" customWidth="1"/>
    <col min="8720" max="8720" width="9.140625" style="64" customWidth="1"/>
    <col min="8721" max="8721" width="12" style="64" customWidth="1"/>
    <col min="8722" max="8724" width="0" style="64" hidden="1" customWidth="1"/>
    <col min="8725" max="8960" width="9.140625" style="64"/>
    <col min="8961" max="8961" width="6.28515625" style="64" customWidth="1"/>
    <col min="8962" max="8962" width="38.7109375" style="64" customWidth="1"/>
    <col min="8963" max="8963" width="11.85546875" style="64" customWidth="1"/>
    <col min="8964" max="8964" width="10.42578125" style="64" customWidth="1"/>
    <col min="8965" max="8966" width="0" style="64" hidden="1" customWidth="1"/>
    <col min="8967" max="8967" width="11.85546875" style="64" customWidth="1"/>
    <col min="8968" max="8968" width="10.28515625" style="64" customWidth="1"/>
    <col min="8969" max="8969" width="11.7109375" style="64" customWidth="1"/>
    <col min="8970" max="8971" width="10.140625" style="64" customWidth="1"/>
    <col min="8972" max="8972" width="9.5703125" style="64" customWidth="1"/>
    <col min="8973" max="8974" width="10" style="64" customWidth="1"/>
    <col min="8975" max="8975" width="9.7109375" style="64" customWidth="1"/>
    <col min="8976" max="8976" width="9.140625" style="64" customWidth="1"/>
    <col min="8977" max="8977" width="12" style="64" customWidth="1"/>
    <col min="8978" max="8980" width="0" style="64" hidden="1" customWidth="1"/>
    <col min="8981" max="9216" width="9.140625" style="64"/>
    <col min="9217" max="9217" width="6.28515625" style="64" customWidth="1"/>
    <col min="9218" max="9218" width="38.7109375" style="64" customWidth="1"/>
    <col min="9219" max="9219" width="11.85546875" style="64" customWidth="1"/>
    <col min="9220" max="9220" width="10.42578125" style="64" customWidth="1"/>
    <col min="9221" max="9222" width="0" style="64" hidden="1" customWidth="1"/>
    <col min="9223" max="9223" width="11.85546875" style="64" customWidth="1"/>
    <col min="9224" max="9224" width="10.28515625" style="64" customWidth="1"/>
    <col min="9225" max="9225" width="11.7109375" style="64" customWidth="1"/>
    <col min="9226" max="9227" width="10.140625" style="64" customWidth="1"/>
    <col min="9228" max="9228" width="9.5703125" style="64" customWidth="1"/>
    <col min="9229" max="9230" width="10" style="64" customWidth="1"/>
    <col min="9231" max="9231" width="9.7109375" style="64" customWidth="1"/>
    <col min="9232" max="9232" width="9.140625" style="64" customWidth="1"/>
    <col min="9233" max="9233" width="12" style="64" customWidth="1"/>
    <col min="9234" max="9236" width="0" style="64" hidden="1" customWidth="1"/>
    <col min="9237" max="9472" width="9.140625" style="64"/>
    <col min="9473" max="9473" width="6.28515625" style="64" customWidth="1"/>
    <col min="9474" max="9474" width="38.7109375" style="64" customWidth="1"/>
    <col min="9475" max="9475" width="11.85546875" style="64" customWidth="1"/>
    <col min="9476" max="9476" width="10.42578125" style="64" customWidth="1"/>
    <col min="9477" max="9478" width="0" style="64" hidden="1" customWidth="1"/>
    <col min="9479" max="9479" width="11.85546875" style="64" customWidth="1"/>
    <col min="9480" max="9480" width="10.28515625" style="64" customWidth="1"/>
    <col min="9481" max="9481" width="11.7109375" style="64" customWidth="1"/>
    <col min="9482" max="9483" width="10.140625" style="64" customWidth="1"/>
    <col min="9484" max="9484" width="9.5703125" style="64" customWidth="1"/>
    <col min="9485" max="9486" width="10" style="64" customWidth="1"/>
    <col min="9487" max="9487" width="9.7109375" style="64" customWidth="1"/>
    <col min="9488" max="9488" width="9.140625" style="64" customWidth="1"/>
    <col min="9489" max="9489" width="12" style="64" customWidth="1"/>
    <col min="9490" max="9492" width="0" style="64" hidden="1" customWidth="1"/>
    <col min="9493" max="9728" width="9.140625" style="64"/>
    <col min="9729" max="9729" width="6.28515625" style="64" customWidth="1"/>
    <col min="9730" max="9730" width="38.7109375" style="64" customWidth="1"/>
    <col min="9731" max="9731" width="11.85546875" style="64" customWidth="1"/>
    <col min="9732" max="9732" width="10.42578125" style="64" customWidth="1"/>
    <col min="9733" max="9734" width="0" style="64" hidden="1" customWidth="1"/>
    <col min="9735" max="9735" width="11.85546875" style="64" customWidth="1"/>
    <col min="9736" max="9736" width="10.28515625" style="64" customWidth="1"/>
    <col min="9737" max="9737" width="11.7109375" style="64" customWidth="1"/>
    <col min="9738" max="9739" width="10.140625" style="64" customWidth="1"/>
    <col min="9740" max="9740" width="9.5703125" style="64" customWidth="1"/>
    <col min="9741" max="9742" width="10" style="64" customWidth="1"/>
    <col min="9743" max="9743" width="9.7109375" style="64" customWidth="1"/>
    <col min="9744" max="9744" width="9.140625" style="64" customWidth="1"/>
    <col min="9745" max="9745" width="12" style="64" customWidth="1"/>
    <col min="9746" max="9748" width="0" style="64" hidden="1" customWidth="1"/>
    <col min="9749" max="9984" width="9.140625" style="64"/>
    <col min="9985" max="9985" width="6.28515625" style="64" customWidth="1"/>
    <col min="9986" max="9986" width="38.7109375" style="64" customWidth="1"/>
    <col min="9987" max="9987" width="11.85546875" style="64" customWidth="1"/>
    <col min="9988" max="9988" width="10.42578125" style="64" customWidth="1"/>
    <col min="9989" max="9990" width="0" style="64" hidden="1" customWidth="1"/>
    <col min="9991" max="9991" width="11.85546875" style="64" customWidth="1"/>
    <col min="9992" max="9992" width="10.28515625" style="64" customWidth="1"/>
    <col min="9993" max="9993" width="11.7109375" style="64" customWidth="1"/>
    <col min="9994" max="9995" width="10.140625" style="64" customWidth="1"/>
    <col min="9996" max="9996" width="9.5703125" style="64" customWidth="1"/>
    <col min="9997" max="9998" width="10" style="64" customWidth="1"/>
    <col min="9999" max="9999" width="9.7109375" style="64" customWidth="1"/>
    <col min="10000" max="10000" width="9.140625" style="64" customWidth="1"/>
    <col min="10001" max="10001" width="12" style="64" customWidth="1"/>
    <col min="10002" max="10004" width="0" style="64" hidden="1" customWidth="1"/>
    <col min="10005" max="10240" width="9.140625" style="64"/>
    <col min="10241" max="10241" width="6.28515625" style="64" customWidth="1"/>
    <col min="10242" max="10242" width="38.7109375" style="64" customWidth="1"/>
    <col min="10243" max="10243" width="11.85546875" style="64" customWidth="1"/>
    <col min="10244" max="10244" width="10.42578125" style="64" customWidth="1"/>
    <col min="10245" max="10246" width="0" style="64" hidden="1" customWidth="1"/>
    <col min="10247" max="10247" width="11.85546875" style="64" customWidth="1"/>
    <col min="10248" max="10248" width="10.28515625" style="64" customWidth="1"/>
    <col min="10249" max="10249" width="11.7109375" style="64" customWidth="1"/>
    <col min="10250" max="10251" width="10.140625" style="64" customWidth="1"/>
    <col min="10252" max="10252" width="9.5703125" style="64" customWidth="1"/>
    <col min="10253" max="10254" width="10" style="64" customWidth="1"/>
    <col min="10255" max="10255" width="9.7109375" style="64" customWidth="1"/>
    <col min="10256" max="10256" width="9.140625" style="64" customWidth="1"/>
    <col min="10257" max="10257" width="12" style="64" customWidth="1"/>
    <col min="10258" max="10260" width="0" style="64" hidden="1" customWidth="1"/>
    <col min="10261" max="10496" width="9.140625" style="64"/>
    <col min="10497" max="10497" width="6.28515625" style="64" customWidth="1"/>
    <col min="10498" max="10498" width="38.7109375" style="64" customWidth="1"/>
    <col min="10499" max="10499" width="11.85546875" style="64" customWidth="1"/>
    <col min="10500" max="10500" width="10.42578125" style="64" customWidth="1"/>
    <col min="10501" max="10502" width="0" style="64" hidden="1" customWidth="1"/>
    <col min="10503" max="10503" width="11.85546875" style="64" customWidth="1"/>
    <col min="10504" max="10504" width="10.28515625" style="64" customWidth="1"/>
    <col min="10505" max="10505" width="11.7109375" style="64" customWidth="1"/>
    <col min="10506" max="10507" width="10.140625" style="64" customWidth="1"/>
    <col min="10508" max="10508" width="9.5703125" style="64" customWidth="1"/>
    <col min="10509" max="10510" width="10" style="64" customWidth="1"/>
    <col min="10511" max="10511" width="9.7109375" style="64" customWidth="1"/>
    <col min="10512" max="10512" width="9.140625" style="64" customWidth="1"/>
    <col min="10513" max="10513" width="12" style="64" customWidth="1"/>
    <col min="10514" max="10516" width="0" style="64" hidden="1" customWidth="1"/>
    <col min="10517" max="10752" width="9.140625" style="64"/>
    <col min="10753" max="10753" width="6.28515625" style="64" customWidth="1"/>
    <col min="10754" max="10754" width="38.7109375" style="64" customWidth="1"/>
    <col min="10755" max="10755" width="11.85546875" style="64" customWidth="1"/>
    <col min="10756" max="10756" width="10.42578125" style="64" customWidth="1"/>
    <col min="10757" max="10758" width="0" style="64" hidden="1" customWidth="1"/>
    <col min="10759" max="10759" width="11.85546875" style="64" customWidth="1"/>
    <col min="10760" max="10760" width="10.28515625" style="64" customWidth="1"/>
    <col min="10761" max="10761" width="11.7109375" style="64" customWidth="1"/>
    <col min="10762" max="10763" width="10.140625" style="64" customWidth="1"/>
    <col min="10764" max="10764" width="9.5703125" style="64" customWidth="1"/>
    <col min="10765" max="10766" width="10" style="64" customWidth="1"/>
    <col min="10767" max="10767" width="9.7109375" style="64" customWidth="1"/>
    <col min="10768" max="10768" width="9.140625" style="64" customWidth="1"/>
    <col min="10769" max="10769" width="12" style="64" customWidth="1"/>
    <col min="10770" max="10772" width="0" style="64" hidden="1" customWidth="1"/>
    <col min="10773" max="11008" width="9.140625" style="64"/>
    <col min="11009" max="11009" width="6.28515625" style="64" customWidth="1"/>
    <col min="11010" max="11010" width="38.7109375" style="64" customWidth="1"/>
    <col min="11011" max="11011" width="11.85546875" style="64" customWidth="1"/>
    <col min="11012" max="11012" width="10.42578125" style="64" customWidth="1"/>
    <col min="11013" max="11014" width="0" style="64" hidden="1" customWidth="1"/>
    <col min="11015" max="11015" width="11.85546875" style="64" customWidth="1"/>
    <col min="11016" max="11016" width="10.28515625" style="64" customWidth="1"/>
    <col min="11017" max="11017" width="11.7109375" style="64" customWidth="1"/>
    <col min="11018" max="11019" width="10.140625" style="64" customWidth="1"/>
    <col min="11020" max="11020" width="9.5703125" style="64" customWidth="1"/>
    <col min="11021" max="11022" width="10" style="64" customWidth="1"/>
    <col min="11023" max="11023" width="9.7109375" style="64" customWidth="1"/>
    <col min="11024" max="11024" width="9.140625" style="64" customWidth="1"/>
    <col min="11025" max="11025" width="12" style="64" customWidth="1"/>
    <col min="11026" max="11028" width="0" style="64" hidden="1" customWidth="1"/>
    <col min="11029" max="11264" width="9.140625" style="64"/>
    <col min="11265" max="11265" width="6.28515625" style="64" customWidth="1"/>
    <col min="11266" max="11266" width="38.7109375" style="64" customWidth="1"/>
    <col min="11267" max="11267" width="11.85546875" style="64" customWidth="1"/>
    <col min="11268" max="11268" width="10.42578125" style="64" customWidth="1"/>
    <col min="11269" max="11270" width="0" style="64" hidden="1" customWidth="1"/>
    <col min="11271" max="11271" width="11.85546875" style="64" customWidth="1"/>
    <col min="11272" max="11272" width="10.28515625" style="64" customWidth="1"/>
    <col min="11273" max="11273" width="11.7109375" style="64" customWidth="1"/>
    <col min="11274" max="11275" width="10.140625" style="64" customWidth="1"/>
    <col min="11276" max="11276" width="9.5703125" style="64" customWidth="1"/>
    <col min="11277" max="11278" width="10" style="64" customWidth="1"/>
    <col min="11279" max="11279" width="9.7109375" style="64" customWidth="1"/>
    <col min="11280" max="11280" width="9.140625" style="64" customWidth="1"/>
    <col min="11281" max="11281" width="12" style="64" customWidth="1"/>
    <col min="11282" max="11284" width="0" style="64" hidden="1" customWidth="1"/>
    <col min="11285" max="11520" width="9.140625" style="64"/>
    <col min="11521" max="11521" width="6.28515625" style="64" customWidth="1"/>
    <col min="11522" max="11522" width="38.7109375" style="64" customWidth="1"/>
    <col min="11523" max="11523" width="11.85546875" style="64" customWidth="1"/>
    <col min="11524" max="11524" width="10.42578125" style="64" customWidth="1"/>
    <col min="11525" max="11526" width="0" style="64" hidden="1" customWidth="1"/>
    <col min="11527" max="11527" width="11.85546875" style="64" customWidth="1"/>
    <col min="11528" max="11528" width="10.28515625" style="64" customWidth="1"/>
    <col min="11529" max="11529" width="11.7109375" style="64" customWidth="1"/>
    <col min="11530" max="11531" width="10.140625" style="64" customWidth="1"/>
    <col min="11532" max="11532" width="9.5703125" style="64" customWidth="1"/>
    <col min="11533" max="11534" width="10" style="64" customWidth="1"/>
    <col min="11535" max="11535" width="9.7109375" style="64" customWidth="1"/>
    <col min="11536" max="11536" width="9.140625" style="64" customWidth="1"/>
    <col min="11537" max="11537" width="12" style="64" customWidth="1"/>
    <col min="11538" max="11540" width="0" style="64" hidden="1" customWidth="1"/>
    <col min="11541" max="11776" width="9.140625" style="64"/>
    <col min="11777" max="11777" width="6.28515625" style="64" customWidth="1"/>
    <col min="11778" max="11778" width="38.7109375" style="64" customWidth="1"/>
    <col min="11779" max="11779" width="11.85546875" style="64" customWidth="1"/>
    <col min="11780" max="11780" width="10.42578125" style="64" customWidth="1"/>
    <col min="11781" max="11782" width="0" style="64" hidden="1" customWidth="1"/>
    <col min="11783" max="11783" width="11.85546875" style="64" customWidth="1"/>
    <col min="11784" max="11784" width="10.28515625" style="64" customWidth="1"/>
    <col min="11785" max="11785" width="11.7109375" style="64" customWidth="1"/>
    <col min="11786" max="11787" width="10.140625" style="64" customWidth="1"/>
    <col min="11788" max="11788" width="9.5703125" style="64" customWidth="1"/>
    <col min="11789" max="11790" width="10" style="64" customWidth="1"/>
    <col min="11791" max="11791" width="9.7109375" style="64" customWidth="1"/>
    <col min="11792" max="11792" width="9.140625" style="64" customWidth="1"/>
    <col min="11793" max="11793" width="12" style="64" customWidth="1"/>
    <col min="11794" max="11796" width="0" style="64" hidden="1" customWidth="1"/>
    <col min="11797" max="12032" width="9.140625" style="64"/>
    <col min="12033" max="12033" width="6.28515625" style="64" customWidth="1"/>
    <col min="12034" max="12034" width="38.7109375" style="64" customWidth="1"/>
    <col min="12035" max="12035" width="11.85546875" style="64" customWidth="1"/>
    <col min="12036" max="12036" width="10.42578125" style="64" customWidth="1"/>
    <col min="12037" max="12038" width="0" style="64" hidden="1" customWidth="1"/>
    <col min="12039" max="12039" width="11.85546875" style="64" customWidth="1"/>
    <col min="12040" max="12040" width="10.28515625" style="64" customWidth="1"/>
    <col min="12041" max="12041" width="11.7109375" style="64" customWidth="1"/>
    <col min="12042" max="12043" width="10.140625" style="64" customWidth="1"/>
    <col min="12044" max="12044" width="9.5703125" style="64" customWidth="1"/>
    <col min="12045" max="12046" width="10" style="64" customWidth="1"/>
    <col min="12047" max="12047" width="9.7109375" style="64" customWidth="1"/>
    <col min="12048" max="12048" width="9.140625" style="64" customWidth="1"/>
    <col min="12049" max="12049" width="12" style="64" customWidth="1"/>
    <col min="12050" max="12052" width="0" style="64" hidden="1" customWidth="1"/>
    <col min="12053" max="12288" width="9.140625" style="64"/>
    <col min="12289" max="12289" width="6.28515625" style="64" customWidth="1"/>
    <col min="12290" max="12290" width="38.7109375" style="64" customWidth="1"/>
    <col min="12291" max="12291" width="11.85546875" style="64" customWidth="1"/>
    <col min="12292" max="12292" width="10.42578125" style="64" customWidth="1"/>
    <col min="12293" max="12294" width="0" style="64" hidden="1" customWidth="1"/>
    <col min="12295" max="12295" width="11.85546875" style="64" customWidth="1"/>
    <col min="12296" max="12296" width="10.28515625" style="64" customWidth="1"/>
    <col min="12297" max="12297" width="11.7109375" style="64" customWidth="1"/>
    <col min="12298" max="12299" width="10.140625" style="64" customWidth="1"/>
    <col min="12300" max="12300" width="9.5703125" style="64" customWidth="1"/>
    <col min="12301" max="12302" width="10" style="64" customWidth="1"/>
    <col min="12303" max="12303" width="9.7109375" style="64" customWidth="1"/>
    <col min="12304" max="12304" width="9.140625" style="64" customWidth="1"/>
    <col min="12305" max="12305" width="12" style="64" customWidth="1"/>
    <col min="12306" max="12308" width="0" style="64" hidden="1" customWidth="1"/>
    <col min="12309" max="12544" width="9.140625" style="64"/>
    <col min="12545" max="12545" width="6.28515625" style="64" customWidth="1"/>
    <col min="12546" max="12546" width="38.7109375" style="64" customWidth="1"/>
    <col min="12547" max="12547" width="11.85546875" style="64" customWidth="1"/>
    <col min="12548" max="12548" width="10.42578125" style="64" customWidth="1"/>
    <col min="12549" max="12550" width="0" style="64" hidden="1" customWidth="1"/>
    <col min="12551" max="12551" width="11.85546875" style="64" customWidth="1"/>
    <col min="12552" max="12552" width="10.28515625" style="64" customWidth="1"/>
    <col min="12553" max="12553" width="11.7109375" style="64" customWidth="1"/>
    <col min="12554" max="12555" width="10.140625" style="64" customWidth="1"/>
    <col min="12556" max="12556" width="9.5703125" style="64" customWidth="1"/>
    <col min="12557" max="12558" width="10" style="64" customWidth="1"/>
    <col min="12559" max="12559" width="9.7109375" style="64" customWidth="1"/>
    <col min="12560" max="12560" width="9.140625" style="64" customWidth="1"/>
    <col min="12561" max="12561" width="12" style="64" customWidth="1"/>
    <col min="12562" max="12564" width="0" style="64" hidden="1" customWidth="1"/>
    <col min="12565" max="12800" width="9.140625" style="64"/>
    <col min="12801" max="12801" width="6.28515625" style="64" customWidth="1"/>
    <col min="12802" max="12802" width="38.7109375" style="64" customWidth="1"/>
    <col min="12803" max="12803" width="11.85546875" style="64" customWidth="1"/>
    <col min="12804" max="12804" width="10.42578125" style="64" customWidth="1"/>
    <col min="12805" max="12806" width="0" style="64" hidden="1" customWidth="1"/>
    <col min="12807" max="12807" width="11.85546875" style="64" customWidth="1"/>
    <col min="12808" max="12808" width="10.28515625" style="64" customWidth="1"/>
    <col min="12809" max="12809" width="11.7109375" style="64" customWidth="1"/>
    <col min="12810" max="12811" width="10.140625" style="64" customWidth="1"/>
    <col min="12812" max="12812" width="9.5703125" style="64" customWidth="1"/>
    <col min="12813" max="12814" width="10" style="64" customWidth="1"/>
    <col min="12815" max="12815" width="9.7109375" style="64" customWidth="1"/>
    <col min="12816" max="12816" width="9.140625" style="64" customWidth="1"/>
    <col min="12817" max="12817" width="12" style="64" customWidth="1"/>
    <col min="12818" max="12820" width="0" style="64" hidden="1" customWidth="1"/>
    <col min="12821" max="13056" width="9.140625" style="64"/>
    <col min="13057" max="13057" width="6.28515625" style="64" customWidth="1"/>
    <col min="13058" max="13058" width="38.7109375" style="64" customWidth="1"/>
    <col min="13059" max="13059" width="11.85546875" style="64" customWidth="1"/>
    <col min="13060" max="13060" width="10.42578125" style="64" customWidth="1"/>
    <col min="13061" max="13062" width="0" style="64" hidden="1" customWidth="1"/>
    <col min="13063" max="13063" width="11.85546875" style="64" customWidth="1"/>
    <col min="13064" max="13064" width="10.28515625" style="64" customWidth="1"/>
    <col min="13065" max="13065" width="11.7109375" style="64" customWidth="1"/>
    <col min="13066" max="13067" width="10.140625" style="64" customWidth="1"/>
    <col min="13068" max="13068" width="9.5703125" style="64" customWidth="1"/>
    <col min="13069" max="13070" width="10" style="64" customWidth="1"/>
    <col min="13071" max="13071" width="9.7109375" style="64" customWidth="1"/>
    <col min="13072" max="13072" width="9.140625" style="64" customWidth="1"/>
    <col min="13073" max="13073" width="12" style="64" customWidth="1"/>
    <col min="13074" max="13076" width="0" style="64" hidden="1" customWidth="1"/>
    <col min="13077" max="13312" width="9.140625" style="64"/>
    <col min="13313" max="13313" width="6.28515625" style="64" customWidth="1"/>
    <col min="13314" max="13314" width="38.7109375" style="64" customWidth="1"/>
    <col min="13315" max="13315" width="11.85546875" style="64" customWidth="1"/>
    <col min="13316" max="13316" width="10.42578125" style="64" customWidth="1"/>
    <col min="13317" max="13318" width="0" style="64" hidden="1" customWidth="1"/>
    <col min="13319" max="13319" width="11.85546875" style="64" customWidth="1"/>
    <col min="13320" max="13320" width="10.28515625" style="64" customWidth="1"/>
    <col min="13321" max="13321" width="11.7109375" style="64" customWidth="1"/>
    <col min="13322" max="13323" width="10.140625" style="64" customWidth="1"/>
    <col min="13324" max="13324" width="9.5703125" style="64" customWidth="1"/>
    <col min="13325" max="13326" width="10" style="64" customWidth="1"/>
    <col min="13327" max="13327" width="9.7109375" style="64" customWidth="1"/>
    <col min="13328" max="13328" width="9.140625" style="64" customWidth="1"/>
    <col min="13329" max="13329" width="12" style="64" customWidth="1"/>
    <col min="13330" max="13332" width="0" style="64" hidden="1" customWidth="1"/>
    <col min="13333" max="13568" width="9.140625" style="64"/>
    <col min="13569" max="13569" width="6.28515625" style="64" customWidth="1"/>
    <col min="13570" max="13570" width="38.7109375" style="64" customWidth="1"/>
    <col min="13571" max="13571" width="11.85546875" style="64" customWidth="1"/>
    <col min="13572" max="13572" width="10.42578125" style="64" customWidth="1"/>
    <col min="13573" max="13574" width="0" style="64" hidden="1" customWidth="1"/>
    <col min="13575" max="13575" width="11.85546875" style="64" customWidth="1"/>
    <col min="13576" max="13576" width="10.28515625" style="64" customWidth="1"/>
    <col min="13577" max="13577" width="11.7109375" style="64" customWidth="1"/>
    <col min="13578" max="13579" width="10.140625" style="64" customWidth="1"/>
    <col min="13580" max="13580" width="9.5703125" style="64" customWidth="1"/>
    <col min="13581" max="13582" width="10" style="64" customWidth="1"/>
    <col min="13583" max="13583" width="9.7109375" style="64" customWidth="1"/>
    <col min="13584" max="13584" width="9.140625" style="64" customWidth="1"/>
    <col min="13585" max="13585" width="12" style="64" customWidth="1"/>
    <col min="13586" max="13588" width="0" style="64" hidden="1" customWidth="1"/>
    <col min="13589" max="13824" width="9.140625" style="64"/>
    <col min="13825" max="13825" width="6.28515625" style="64" customWidth="1"/>
    <col min="13826" max="13826" width="38.7109375" style="64" customWidth="1"/>
    <col min="13827" max="13827" width="11.85546875" style="64" customWidth="1"/>
    <col min="13828" max="13828" width="10.42578125" style="64" customWidth="1"/>
    <col min="13829" max="13830" width="0" style="64" hidden="1" customWidth="1"/>
    <col min="13831" max="13831" width="11.85546875" style="64" customWidth="1"/>
    <col min="13832" max="13832" width="10.28515625" style="64" customWidth="1"/>
    <col min="13833" max="13833" width="11.7109375" style="64" customWidth="1"/>
    <col min="13834" max="13835" width="10.140625" style="64" customWidth="1"/>
    <col min="13836" max="13836" width="9.5703125" style="64" customWidth="1"/>
    <col min="13837" max="13838" width="10" style="64" customWidth="1"/>
    <col min="13839" max="13839" width="9.7109375" style="64" customWidth="1"/>
    <col min="13840" max="13840" width="9.140625" style="64" customWidth="1"/>
    <col min="13841" max="13841" width="12" style="64" customWidth="1"/>
    <col min="13842" max="13844" width="0" style="64" hidden="1" customWidth="1"/>
    <col min="13845" max="14080" width="9.140625" style="64"/>
    <col min="14081" max="14081" width="6.28515625" style="64" customWidth="1"/>
    <col min="14082" max="14082" width="38.7109375" style="64" customWidth="1"/>
    <col min="14083" max="14083" width="11.85546875" style="64" customWidth="1"/>
    <col min="14084" max="14084" width="10.42578125" style="64" customWidth="1"/>
    <col min="14085" max="14086" width="0" style="64" hidden="1" customWidth="1"/>
    <col min="14087" max="14087" width="11.85546875" style="64" customWidth="1"/>
    <col min="14088" max="14088" width="10.28515625" style="64" customWidth="1"/>
    <col min="14089" max="14089" width="11.7109375" style="64" customWidth="1"/>
    <col min="14090" max="14091" width="10.140625" style="64" customWidth="1"/>
    <col min="14092" max="14092" width="9.5703125" style="64" customWidth="1"/>
    <col min="14093" max="14094" width="10" style="64" customWidth="1"/>
    <col min="14095" max="14095" width="9.7109375" style="64" customWidth="1"/>
    <col min="14096" max="14096" width="9.140625" style="64" customWidth="1"/>
    <col min="14097" max="14097" width="12" style="64" customWidth="1"/>
    <col min="14098" max="14100" width="0" style="64" hidden="1" customWidth="1"/>
    <col min="14101" max="14336" width="9.140625" style="64"/>
    <col min="14337" max="14337" width="6.28515625" style="64" customWidth="1"/>
    <col min="14338" max="14338" width="38.7109375" style="64" customWidth="1"/>
    <col min="14339" max="14339" width="11.85546875" style="64" customWidth="1"/>
    <col min="14340" max="14340" width="10.42578125" style="64" customWidth="1"/>
    <col min="14341" max="14342" width="0" style="64" hidden="1" customWidth="1"/>
    <col min="14343" max="14343" width="11.85546875" style="64" customWidth="1"/>
    <col min="14344" max="14344" width="10.28515625" style="64" customWidth="1"/>
    <col min="14345" max="14345" width="11.7109375" style="64" customWidth="1"/>
    <col min="14346" max="14347" width="10.140625" style="64" customWidth="1"/>
    <col min="14348" max="14348" width="9.5703125" style="64" customWidth="1"/>
    <col min="14349" max="14350" width="10" style="64" customWidth="1"/>
    <col min="14351" max="14351" width="9.7109375" style="64" customWidth="1"/>
    <col min="14352" max="14352" width="9.140625" style="64" customWidth="1"/>
    <col min="14353" max="14353" width="12" style="64" customWidth="1"/>
    <col min="14354" max="14356" width="0" style="64" hidden="1" customWidth="1"/>
    <col min="14357" max="14592" width="9.140625" style="64"/>
    <col min="14593" max="14593" width="6.28515625" style="64" customWidth="1"/>
    <col min="14594" max="14594" width="38.7109375" style="64" customWidth="1"/>
    <col min="14595" max="14595" width="11.85546875" style="64" customWidth="1"/>
    <col min="14596" max="14596" width="10.42578125" style="64" customWidth="1"/>
    <col min="14597" max="14598" width="0" style="64" hidden="1" customWidth="1"/>
    <col min="14599" max="14599" width="11.85546875" style="64" customWidth="1"/>
    <col min="14600" max="14600" width="10.28515625" style="64" customWidth="1"/>
    <col min="14601" max="14601" width="11.7109375" style="64" customWidth="1"/>
    <col min="14602" max="14603" width="10.140625" style="64" customWidth="1"/>
    <col min="14604" max="14604" width="9.5703125" style="64" customWidth="1"/>
    <col min="14605" max="14606" width="10" style="64" customWidth="1"/>
    <col min="14607" max="14607" width="9.7109375" style="64" customWidth="1"/>
    <col min="14608" max="14608" width="9.140625" style="64" customWidth="1"/>
    <col min="14609" max="14609" width="12" style="64" customWidth="1"/>
    <col min="14610" max="14612" width="0" style="64" hidden="1" customWidth="1"/>
    <col min="14613" max="14848" width="9.140625" style="64"/>
    <col min="14849" max="14849" width="6.28515625" style="64" customWidth="1"/>
    <col min="14850" max="14850" width="38.7109375" style="64" customWidth="1"/>
    <col min="14851" max="14851" width="11.85546875" style="64" customWidth="1"/>
    <col min="14852" max="14852" width="10.42578125" style="64" customWidth="1"/>
    <col min="14853" max="14854" width="0" style="64" hidden="1" customWidth="1"/>
    <col min="14855" max="14855" width="11.85546875" style="64" customWidth="1"/>
    <col min="14856" max="14856" width="10.28515625" style="64" customWidth="1"/>
    <col min="14857" max="14857" width="11.7109375" style="64" customWidth="1"/>
    <col min="14858" max="14859" width="10.140625" style="64" customWidth="1"/>
    <col min="14860" max="14860" width="9.5703125" style="64" customWidth="1"/>
    <col min="14861" max="14862" width="10" style="64" customWidth="1"/>
    <col min="14863" max="14863" width="9.7109375" style="64" customWidth="1"/>
    <col min="14864" max="14864" width="9.140625" style="64" customWidth="1"/>
    <col min="14865" max="14865" width="12" style="64" customWidth="1"/>
    <col min="14866" max="14868" width="0" style="64" hidden="1" customWidth="1"/>
    <col min="14869" max="15104" width="9.140625" style="64"/>
    <col min="15105" max="15105" width="6.28515625" style="64" customWidth="1"/>
    <col min="15106" max="15106" width="38.7109375" style="64" customWidth="1"/>
    <col min="15107" max="15107" width="11.85546875" style="64" customWidth="1"/>
    <col min="15108" max="15108" width="10.42578125" style="64" customWidth="1"/>
    <col min="15109" max="15110" width="0" style="64" hidden="1" customWidth="1"/>
    <col min="15111" max="15111" width="11.85546875" style="64" customWidth="1"/>
    <col min="15112" max="15112" width="10.28515625" style="64" customWidth="1"/>
    <col min="15113" max="15113" width="11.7109375" style="64" customWidth="1"/>
    <col min="15114" max="15115" width="10.140625" style="64" customWidth="1"/>
    <col min="15116" max="15116" width="9.5703125" style="64" customWidth="1"/>
    <col min="15117" max="15118" width="10" style="64" customWidth="1"/>
    <col min="15119" max="15119" width="9.7109375" style="64" customWidth="1"/>
    <col min="15120" max="15120" width="9.140625" style="64" customWidth="1"/>
    <col min="15121" max="15121" width="12" style="64" customWidth="1"/>
    <col min="15122" max="15124" width="0" style="64" hidden="1" customWidth="1"/>
    <col min="15125" max="15360" width="9.140625" style="64"/>
    <col min="15361" max="15361" width="6.28515625" style="64" customWidth="1"/>
    <col min="15362" max="15362" width="38.7109375" style="64" customWidth="1"/>
    <col min="15363" max="15363" width="11.85546875" style="64" customWidth="1"/>
    <col min="15364" max="15364" width="10.42578125" style="64" customWidth="1"/>
    <col min="15365" max="15366" width="0" style="64" hidden="1" customWidth="1"/>
    <col min="15367" max="15367" width="11.85546875" style="64" customWidth="1"/>
    <col min="15368" max="15368" width="10.28515625" style="64" customWidth="1"/>
    <col min="15369" max="15369" width="11.7109375" style="64" customWidth="1"/>
    <col min="15370" max="15371" width="10.140625" style="64" customWidth="1"/>
    <col min="15372" max="15372" width="9.5703125" style="64" customWidth="1"/>
    <col min="15373" max="15374" width="10" style="64" customWidth="1"/>
    <col min="15375" max="15375" width="9.7109375" style="64" customWidth="1"/>
    <col min="15376" max="15376" width="9.140625" style="64" customWidth="1"/>
    <col min="15377" max="15377" width="12" style="64" customWidth="1"/>
    <col min="15378" max="15380" width="0" style="64" hidden="1" customWidth="1"/>
    <col min="15381" max="15616" width="9.140625" style="64"/>
    <col min="15617" max="15617" width="6.28515625" style="64" customWidth="1"/>
    <col min="15618" max="15618" width="38.7109375" style="64" customWidth="1"/>
    <col min="15619" max="15619" width="11.85546875" style="64" customWidth="1"/>
    <col min="15620" max="15620" width="10.42578125" style="64" customWidth="1"/>
    <col min="15621" max="15622" width="0" style="64" hidden="1" customWidth="1"/>
    <col min="15623" max="15623" width="11.85546875" style="64" customWidth="1"/>
    <col min="15624" max="15624" width="10.28515625" style="64" customWidth="1"/>
    <col min="15625" max="15625" width="11.7109375" style="64" customWidth="1"/>
    <col min="15626" max="15627" width="10.140625" style="64" customWidth="1"/>
    <col min="15628" max="15628" width="9.5703125" style="64" customWidth="1"/>
    <col min="15629" max="15630" width="10" style="64" customWidth="1"/>
    <col min="15631" max="15631" width="9.7109375" style="64" customWidth="1"/>
    <col min="15632" max="15632" width="9.140625" style="64" customWidth="1"/>
    <col min="15633" max="15633" width="12" style="64" customWidth="1"/>
    <col min="15634" max="15636" width="0" style="64" hidden="1" customWidth="1"/>
    <col min="15637" max="15872" width="9.140625" style="64"/>
    <col min="15873" max="15873" width="6.28515625" style="64" customWidth="1"/>
    <col min="15874" max="15874" width="38.7109375" style="64" customWidth="1"/>
    <col min="15875" max="15875" width="11.85546875" style="64" customWidth="1"/>
    <col min="15876" max="15876" width="10.42578125" style="64" customWidth="1"/>
    <col min="15877" max="15878" width="0" style="64" hidden="1" customWidth="1"/>
    <col min="15879" max="15879" width="11.85546875" style="64" customWidth="1"/>
    <col min="15880" max="15880" width="10.28515625" style="64" customWidth="1"/>
    <col min="15881" max="15881" width="11.7109375" style="64" customWidth="1"/>
    <col min="15882" max="15883" width="10.140625" style="64" customWidth="1"/>
    <col min="15884" max="15884" width="9.5703125" style="64" customWidth="1"/>
    <col min="15885" max="15886" width="10" style="64" customWidth="1"/>
    <col min="15887" max="15887" width="9.7109375" style="64" customWidth="1"/>
    <col min="15888" max="15888" width="9.140625" style="64" customWidth="1"/>
    <col min="15889" max="15889" width="12" style="64" customWidth="1"/>
    <col min="15890" max="15892" width="0" style="64" hidden="1" customWidth="1"/>
    <col min="15893" max="16128" width="9.140625" style="64"/>
    <col min="16129" max="16129" width="6.28515625" style="64" customWidth="1"/>
    <col min="16130" max="16130" width="38.7109375" style="64" customWidth="1"/>
    <col min="16131" max="16131" width="11.85546875" style="64" customWidth="1"/>
    <col min="16132" max="16132" width="10.42578125" style="64" customWidth="1"/>
    <col min="16133" max="16134" width="0" style="64" hidden="1" customWidth="1"/>
    <col min="16135" max="16135" width="11.85546875" style="64" customWidth="1"/>
    <col min="16136" max="16136" width="10.28515625" style="64" customWidth="1"/>
    <col min="16137" max="16137" width="11.7109375" style="64" customWidth="1"/>
    <col min="16138" max="16139" width="10.140625" style="64" customWidth="1"/>
    <col min="16140" max="16140" width="9.5703125" style="64" customWidth="1"/>
    <col min="16141" max="16142" width="10" style="64" customWidth="1"/>
    <col min="16143" max="16143" width="9.7109375" style="64" customWidth="1"/>
    <col min="16144" max="16144" width="9.140625" style="64" customWidth="1"/>
    <col min="16145" max="16145" width="12" style="64" customWidth="1"/>
    <col min="16146" max="16148" width="0" style="64" hidden="1" customWidth="1"/>
    <col min="16149" max="16384" width="9.140625" style="64"/>
  </cols>
  <sheetData>
    <row r="1" spans="1:20" s="111" customFormat="1" ht="21" customHeight="1">
      <c r="A1" s="214" t="s">
        <v>560</v>
      </c>
      <c r="B1" s="214"/>
      <c r="C1" s="214"/>
      <c r="D1" s="214"/>
      <c r="E1" s="214"/>
      <c r="F1" s="214"/>
      <c r="G1" s="214"/>
      <c r="H1" s="214"/>
      <c r="I1" s="214"/>
      <c r="J1" s="214"/>
      <c r="K1" s="214"/>
      <c r="L1" s="214"/>
      <c r="M1" s="214"/>
      <c r="N1" s="214"/>
      <c r="O1" s="214"/>
      <c r="P1" s="214"/>
      <c r="Q1" s="214"/>
      <c r="R1" s="110"/>
      <c r="S1" s="110"/>
      <c r="T1" s="110"/>
    </row>
    <row r="2" spans="1:20" s="17" customFormat="1" ht="45.6" customHeight="1">
      <c r="A2" s="214" t="s">
        <v>585</v>
      </c>
      <c r="B2" s="214"/>
      <c r="C2" s="214"/>
      <c r="D2" s="214"/>
      <c r="E2" s="214"/>
      <c r="F2" s="214"/>
      <c r="G2" s="214"/>
      <c r="H2" s="214"/>
      <c r="I2" s="214"/>
      <c r="J2" s="214"/>
      <c r="K2" s="214"/>
      <c r="L2" s="214"/>
      <c r="M2" s="214"/>
      <c r="N2" s="214"/>
      <c r="O2" s="214"/>
      <c r="P2" s="214"/>
      <c r="Q2" s="214"/>
      <c r="R2" s="210"/>
      <c r="S2" s="210"/>
      <c r="T2" s="210"/>
    </row>
    <row r="3" spans="1:20" s="17" customFormat="1">
      <c r="A3" s="215" t="s">
        <v>75</v>
      </c>
      <c r="B3" s="215"/>
      <c r="C3" s="215"/>
      <c r="D3" s="215"/>
      <c r="E3" s="215"/>
      <c r="F3" s="215"/>
      <c r="G3" s="215"/>
      <c r="H3" s="215"/>
      <c r="I3" s="215"/>
      <c r="J3" s="215"/>
      <c r="K3" s="215"/>
      <c r="L3" s="215"/>
      <c r="M3" s="215"/>
      <c r="N3" s="215"/>
      <c r="O3" s="215"/>
      <c r="P3" s="215"/>
      <c r="Q3" s="215"/>
      <c r="R3" s="16"/>
      <c r="S3" s="16"/>
      <c r="T3" s="16"/>
    </row>
    <row r="4" spans="1:20" s="19" customFormat="1" ht="45" customHeight="1">
      <c r="A4" s="216" t="s">
        <v>76</v>
      </c>
      <c r="B4" s="216" t="s">
        <v>503</v>
      </c>
      <c r="C4" s="217" t="s">
        <v>25</v>
      </c>
      <c r="D4" s="217" t="s">
        <v>504</v>
      </c>
      <c r="E4" s="95"/>
      <c r="F4" s="113"/>
      <c r="G4" s="219" t="s">
        <v>79</v>
      </c>
      <c r="H4" s="220"/>
      <c r="I4" s="223" t="s">
        <v>80</v>
      </c>
      <c r="J4" s="224"/>
      <c r="K4" s="225" t="s">
        <v>505</v>
      </c>
      <c r="L4" s="226"/>
      <c r="M4" s="226"/>
      <c r="N4" s="226"/>
      <c r="O4" s="226"/>
      <c r="P4" s="226"/>
      <c r="Q4" s="217" t="s">
        <v>6</v>
      </c>
      <c r="R4" s="18"/>
      <c r="S4" s="18"/>
      <c r="T4" s="18"/>
    </row>
    <row r="5" spans="1:20" s="20" customFormat="1" ht="14.25" hidden="1" customHeight="1">
      <c r="A5" s="216"/>
      <c r="B5" s="216"/>
      <c r="C5" s="218"/>
      <c r="D5" s="218"/>
      <c r="E5" s="114" t="s">
        <v>506</v>
      </c>
      <c r="F5" s="114" t="s">
        <v>507</v>
      </c>
      <c r="G5" s="221"/>
      <c r="H5" s="222"/>
      <c r="I5" s="217" t="s">
        <v>82</v>
      </c>
      <c r="J5" s="217" t="s">
        <v>84</v>
      </c>
      <c r="K5" s="228" t="s">
        <v>18</v>
      </c>
      <c r="L5" s="229" t="s">
        <v>1</v>
      </c>
      <c r="M5" s="229" t="s">
        <v>2</v>
      </c>
      <c r="N5" s="229" t="s">
        <v>3</v>
      </c>
      <c r="O5" s="229" t="s">
        <v>4</v>
      </c>
      <c r="P5" s="229" t="s">
        <v>5</v>
      </c>
      <c r="Q5" s="218"/>
    </row>
    <row r="6" spans="1:20" s="20" customFormat="1" ht="33.75" customHeight="1">
      <c r="A6" s="216"/>
      <c r="B6" s="216"/>
      <c r="C6" s="218"/>
      <c r="D6" s="218"/>
      <c r="E6" s="115"/>
      <c r="F6" s="115"/>
      <c r="G6" s="217" t="s">
        <v>82</v>
      </c>
      <c r="H6" s="217" t="s">
        <v>84</v>
      </c>
      <c r="I6" s="218"/>
      <c r="J6" s="218"/>
      <c r="K6" s="228"/>
      <c r="L6" s="230"/>
      <c r="M6" s="230"/>
      <c r="N6" s="230"/>
      <c r="O6" s="230"/>
      <c r="P6" s="230"/>
      <c r="Q6" s="218"/>
    </row>
    <row r="7" spans="1:20" s="20" customFormat="1" ht="16.5" customHeight="1">
      <c r="A7" s="216"/>
      <c r="B7" s="216"/>
      <c r="C7" s="218"/>
      <c r="D7" s="218"/>
      <c r="E7" s="116"/>
      <c r="F7" s="116"/>
      <c r="G7" s="227"/>
      <c r="H7" s="227"/>
      <c r="I7" s="218"/>
      <c r="J7" s="227"/>
      <c r="K7" s="228"/>
      <c r="L7" s="231"/>
      <c r="M7" s="231"/>
      <c r="N7" s="231"/>
      <c r="O7" s="231"/>
      <c r="P7" s="231"/>
      <c r="Q7" s="218"/>
    </row>
    <row r="8" spans="1:20" s="23" customFormat="1" ht="23.65" customHeight="1">
      <c r="A8" s="117">
        <v>1</v>
      </c>
      <c r="B8" s="117">
        <v>2</v>
      </c>
      <c r="C8" s="98">
        <v>3</v>
      </c>
      <c r="D8" s="117">
        <v>4</v>
      </c>
      <c r="E8" s="98"/>
      <c r="F8" s="98"/>
      <c r="G8" s="98">
        <v>5</v>
      </c>
      <c r="H8" s="98">
        <v>6</v>
      </c>
      <c r="I8" s="98">
        <v>7</v>
      </c>
      <c r="J8" s="98">
        <v>8</v>
      </c>
      <c r="K8" s="117">
        <v>9</v>
      </c>
      <c r="L8" s="117">
        <v>10</v>
      </c>
      <c r="M8" s="117">
        <v>11</v>
      </c>
      <c r="N8" s="117">
        <v>12</v>
      </c>
      <c r="O8" s="117">
        <v>13</v>
      </c>
      <c r="P8" s="117">
        <v>14</v>
      </c>
      <c r="Q8" s="117">
        <v>15</v>
      </c>
      <c r="R8" s="22">
        <v>26</v>
      </c>
      <c r="S8" s="22">
        <v>27</v>
      </c>
      <c r="T8" s="22">
        <v>28</v>
      </c>
    </row>
    <row r="9" spans="1:20" s="23" customFormat="1">
      <c r="A9" s="22"/>
      <c r="B9" s="24" t="s">
        <v>7</v>
      </c>
      <c r="C9" s="98"/>
      <c r="D9" s="98"/>
      <c r="E9" s="98"/>
      <c r="F9" s="98"/>
      <c r="G9" s="3">
        <f t="shared" ref="G9:P9" si="0">G10+G111</f>
        <v>187687.625</v>
      </c>
      <c r="H9" s="3">
        <f t="shared" si="0"/>
        <v>163187.625</v>
      </c>
      <c r="I9" s="3">
        <f t="shared" si="0"/>
        <v>21588.7</v>
      </c>
      <c r="J9" s="3">
        <f t="shared" si="0"/>
        <v>11988.7</v>
      </c>
      <c r="K9" s="3">
        <f t="shared" si="0"/>
        <v>156698</v>
      </c>
      <c r="L9" s="3">
        <f t="shared" si="0"/>
        <v>26134</v>
      </c>
      <c r="M9" s="3">
        <f t="shared" si="0"/>
        <v>31764</v>
      </c>
      <c r="N9" s="3">
        <f t="shared" si="0"/>
        <v>32350</v>
      </c>
      <c r="O9" s="3">
        <f t="shared" si="0"/>
        <v>33200</v>
      </c>
      <c r="P9" s="3">
        <f t="shared" si="0"/>
        <v>33250</v>
      </c>
      <c r="Q9" s="118"/>
      <c r="R9" s="22"/>
      <c r="S9" s="22"/>
      <c r="T9" s="22"/>
    </row>
    <row r="10" spans="1:20" s="23" customFormat="1" ht="36" customHeight="1">
      <c r="A10" s="98" t="s">
        <v>14</v>
      </c>
      <c r="B10" s="24" t="s">
        <v>88</v>
      </c>
      <c r="C10" s="98"/>
      <c r="D10" s="98"/>
      <c r="E10" s="98"/>
      <c r="F10" s="98"/>
      <c r="G10" s="3">
        <f t="shared" ref="G10:P10" si="1">G11+G106</f>
        <v>171887.625</v>
      </c>
      <c r="H10" s="3">
        <f t="shared" si="1"/>
        <v>147387.625</v>
      </c>
      <c r="I10" s="3">
        <f t="shared" si="1"/>
        <v>21588.7</v>
      </c>
      <c r="J10" s="3">
        <f t="shared" si="1"/>
        <v>11988.7</v>
      </c>
      <c r="K10" s="3">
        <f t="shared" si="1"/>
        <v>140898</v>
      </c>
      <c r="L10" s="3">
        <f t="shared" si="1"/>
        <v>23334</v>
      </c>
      <c r="M10" s="3">
        <f t="shared" si="1"/>
        <v>28814</v>
      </c>
      <c r="N10" s="3">
        <f t="shared" si="1"/>
        <v>29450</v>
      </c>
      <c r="O10" s="3">
        <f t="shared" si="1"/>
        <v>29650</v>
      </c>
      <c r="P10" s="3">
        <f t="shared" si="1"/>
        <v>29650</v>
      </c>
      <c r="Q10" s="118"/>
      <c r="R10" s="22"/>
      <c r="S10" s="119"/>
      <c r="T10" s="22"/>
    </row>
    <row r="11" spans="1:20" s="23" customFormat="1" ht="36.75" customHeight="1">
      <c r="A11" s="98" t="s">
        <v>8</v>
      </c>
      <c r="B11" s="24" t="s">
        <v>508</v>
      </c>
      <c r="C11" s="98"/>
      <c r="D11" s="98"/>
      <c r="E11" s="98"/>
      <c r="F11" s="98"/>
      <c r="G11" s="3">
        <f>G12+G13</f>
        <v>163087.625</v>
      </c>
      <c r="H11" s="3">
        <f t="shared" ref="H11:P11" si="2">H12+H13</f>
        <v>138587.625</v>
      </c>
      <c r="I11" s="3">
        <f t="shared" si="2"/>
        <v>21588.7</v>
      </c>
      <c r="J11" s="3">
        <f t="shared" si="2"/>
        <v>11988.7</v>
      </c>
      <c r="K11" s="3">
        <f t="shared" si="2"/>
        <v>132098</v>
      </c>
      <c r="L11" s="3">
        <f t="shared" si="2"/>
        <v>21624</v>
      </c>
      <c r="M11" s="3">
        <f t="shared" si="2"/>
        <v>27114</v>
      </c>
      <c r="N11" s="3">
        <f t="shared" si="2"/>
        <v>27660</v>
      </c>
      <c r="O11" s="3">
        <f t="shared" si="2"/>
        <v>27850</v>
      </c>
      <c r="P11" s="3">
        <f t="shared" si="2"/>
        <v>27850</v>
      </c>
      <c r="Q11" s="3"/>
      <c r="R11" s="3" t="e">
        <f>R12+R13+#REF!</f>
        <v>#REF!</v>
      </c>
      <c r="S11" s="3" t="e">
        <f>S12+S13+#REF!</f>
        <v>#REF!</v>
      </c>
      <c r="T11" s="3" t="e">
        <f>T12+T13+#REF!</f>
        <v>#REF!</v>
      </c>
    </row>
    <row r="12" spans="1:20" s="23" customFormat="1">
      <c r="A12" s="98" t="s">
        <v>89</v>
      </c>
      <c r="B12" s="24" t="s">
        <v>90</v>
      </c>
      <c r="C12" s="98"/>
      <c r="D12" s="98"/>
      <c r="E12" s="98"/>
      <c r="F12" s="98"/>
      <c r="G12" s="3"/>
      <c r="H12" s="3"/>
      <c r="I12" s="3">
        <v>1000</v>
      </c>
      <c r="J12" s="3">
        <v>1000</v>
      </c>
      <c r="K12" s="3">
        <f>SUM(L12:P12)</f>
        <v>5000</v>
      </c>
      <c r="L12" s="3">
        <v>1000</v>
      </c>
      <c r="M12" s="3">
        <v>1000</v>
      </c>
      <c r="N12" s="3">
        <v>1000</v>
      </c>
      <c r="O12" s="3">
        <v>1000</v>
      </c>
      <c r="P12" s="3">
        <v>1000</v>
      </c>
      <c r="Q12" s="118"/>
      <c r="R12" s="26"/>
      <c r="S12" s="26"/>
      <c r="T12" s="26"/>
    </row>
    <row r="13" spans="1:20" s="23" customFormat="1">
      <c r="A13" s="98" t="s">
        <v>91</v>
      </c>
      <c r="B13" s="24" t="s">
        <v>92</v>
      </c>
      <c r="C13" s="98"/>
      <c r="D13" s="98"/>
      <c r="E13" s="98"/>
      <c r="F13" s="98"/>
      <c r="G13" s="3">
        <f t="shared" ref="G13:P13" si="3">G17+G21+G39+G47+G93</f>
        <v>163087.625</v>
      </c>
      <c r="H13" s="3">
        <f t="shared" si="3"/>
        <v>138587.625</v>
      </c>
      <c r="I13" s="3">
        <f t="shared" si="3"/>
        <v>20588.7</v>
      </c>
      <c r="J13" s="3">
        <f t="shared" si="3"/>
        <v>10988.7</v>
      </c>
      <c r="K13" s="3">
        <f t="shared" si="3"/>
        <v>127098</v>
      </c>
      <c r="L13" s="3">
        <f t="shared" si="3"/>
        <v>20624</v>
      </c>
      <c r="M13" s="3">
        <f t="shared" si="3"/>
        <v>26114</v>
      </c>
      <c r="N13" s="3">
        <f t="shared" si="3"/>
        <v>26660</v>
      </c>
      <c r="O13" s="3">
        <f t="shared" si="3"/>
        <v>26850</v>
      </c>
      <c r="P13" s="3">
        <f t="shared" si="3"/>
        <v>26850</v>
      </c>
      <c r="Q13" s="118"/>
      <c r="R13" s="26"/>
      <c r="S13" s="26"/>
      <c r="T13" s="26"/>
    </row>
    <row r="14" spans="1:20" s="23" customFormat="1" ht="35.25" customHeight="1">
      <c r="A14" s="120" t="s">
        <v>509</v>
      </c>
      <c r="B14" s="121" t="s">
        <v>156</v>
      </c>
      <c r="C14" s="98"/>
      <c r="D14" s="98"/>
      <c r="E14" s="98"/>
      <c r="F14" s="98"/>
      <c r="G14" s="122">
        <f>G52</f>
        <v>9304.4279999999999</v>
      </c>
      <c r="H14" s="122">
        <f t="shared" ref="H14:P14" si="4">H52</f>
        <v>5704.4279999999999</v>
      </c>
      <c r="I14" s="122">
        <f t="shared" si="4"/>
        <v>8213</v>
      </c>
      <c r="J14" s="122">
        <f t="shared" si="4"/>
        <v>4613</v>
      </c>
      <c r="K14" s="122">
        <f t="shared" si="4"/>
        <v>1091</v>
      </c>
      <c r="L14" s="122">
        <f t="shared" si="4"/>
        <v>1091</v>
      </c>
      <c r="M14" s="122">
        <f t="shared" si="4"/>
        <v>0</v>
      </c>
      <c r="N14" s="122">
        <f t="shared" si="4"/>
        <v>0</v>
      </c>
      <c r="O14" s="122">
        <f t="shared" si="4"/>
        <v>0</v>
      </c>
      <c r="P14" s="122">
        <f t="shared" si="4"/>
        <v>0</v>
      </c>
      <c r="Q14" s="118"/>
      <c r="R14" s="26"/>
      <c r="S14" s="26"/>
      <c r="T14" s="26"/>
    </row>
    <row r="15" spans="1:20" s="129" customFormat="1" ht="38.25" customHeight="1">
      <c r="A15" s="120" t="s">
        <v>509</v>
      </c>
      <c r="B15" s="121" t="s">
        <v>102</v>
      </c>
      <c r="C15" s="123"/>
      <c r="D15" s="123"/>
      <c r="E15" s="124"/>
      <c r="F15" s="124"/>
      <c r="G15" s="125">
        <f t="shared" ref="G15:P15" si="5">G22+G57+G94</f>
        <v>34013.197</v>
      </c>
      <c r="H15" s="125">
        <f t="shared" si="5"/>
        <v>18413.197</v>
      </c>
      <c r="I15" s="125">
        <f t="shared" si="5"/>
        <v>12375.7</v>
      </c>
      <c r="J15" s="125">
        <f t="shared" si="5"/>
        <v>6375.7</v>
      </c>
      <c r="K15" s="126">
        <f t="shared" si="5"/>
        <v>12037</v>
      </c>
      <c r="L15" s="125">
        <f t="shared" si="5"/>
        <v>7937</v>
      </c>
      <c r="M15" s="125">
        <f t="shared" si="5"/>
        <v>4100</v>
      </c>
      <c r="N15" s="125">
        <f t="shared" si="5"/>
        <v>0</v>
      </c>
      <c r="O15" s="125">
        <f t="shared" si="5"/>
        <v>0</v>
      </c>
      <c r="P15" s="125">
        <f t="shared" si="5"/>
        <v>0</v>
      </c>
      <c r="Q15" s="127"/>
      <c r="R15" s="128" t="e">
        <f>#REF!+R102+R110+R120+#REF!+#REF!+#REF!+#REF!+#REF!+#REF!+#REF!</f>
        <v>#REF!</v>
      </c>
      <c r="S15" s="128" t="e">
        <f>#REF!+S102+S110+S120+#REF!+#REF!+#REF!+#REF!+#REF!+#REF!+#REF!</f>
        <v>#REF!</v>
      </c>
      <c r="T15" s="128" t="e">
        <f>#REF!+T102+T110+T120+#REF!+#REF!+#REF!+#REF!+#REF!+#REF!+#REF!</f>
        <v>#REF!</v>
      </c>
    </row>
    <row r="16" spans="1:20" s="129" customFormat="1" ht="34.5" customHeight="1">
      <c r="A16" s="120" t="s">
        <v>509</v>
      </c>
      <c r="B16" s="130" t="s">
        <v>94</v>
      </c>
      <c r="C16" s="123"/>
      <c r="D16" s="123"/>
      <c r="E16" s="124"/>
      <c r="F16" s="124"/>
      <c r="G16" s="125">
        <f t="shared" ref="G16:P16" si="6">G18+G26+G40+G49+G59+G91+G97</f>
        <v>119770</v>
      </c>
      <c r="H16" s="125">
        <f t="shared" si="6"/>
        <v>114470</v>
      </c>
      <c r="I16" s="125">
        <f t="shared" si="6"/>
        <v>0</v>
      </c>
      <c r="J16" s="125">
        <f t="shared" si="6"/>
        <v>0</v>
      </c>
      <c r="K16" s="126">
        <f t="shared" si="6"/>
        <v>113970</v>
      </c>
      <c r="L16" s="125">
        <f t="shared" si="6"/>
        <v>11596</v>
      </c>
      <c r="M16" s="125">
        <f t="shared" si="6"/>
        <v>22014</v>
      </c>
      <c r="N16" s="125">
        <f t="shared" si="6"/>
        <v>26660</v>
      </c>
      <c r="O16" s="125">
        <f t="shared" si="6"/>
        <v>26850</v>
      </c>
      <c r="P16" s="125">
        <f t="shared" si="6"/>
        <v>26850</v>
      </c>
      <c r="Q16" s="125"/>
      <c r="R16" s="131" t="e">
        <f>R104+R111+R122+#REF!+#REF!+#REF!+#REF!+#REF!+#REF!+#REF!+#REF!+#REF!+#REF!+#REF!+#REF!+#REF!+#REF!+#REF!+#REF!</f>
        <v>#REF!</v>
      </c>
      <c r="S16" s="131" t="e">
        <f>S104+S111+S122+#REF!+#REF!+#REF!+#REF!+#REF!+#REF!+#REF!+#REF!+#REF!+#REF!+#REF!+#REF!+#REF!+#REF!+#REF!+#REF!</f>
        <v>#REF!</v>
      </c>
      <c r="T16" s="131" t="e">
        <f>T104+T111+T122+#REF!+#REF!+#REF!+#REF!+#REF!+#REF!+#REF!+#REF!+#REF!+#REF!+#REF!+#REF!+#REF!+#REF!+#REF!+#REF!</f>
        <v>#REF!</v>
      </c>
    </row>
    <row r="17" spans="1:20" s="129" customFormat="1">
      <c r="A17" s="132" t="s">
        <v>13</v>
      </c>
      <c r="B17" s="133" t="s">
        <v>93</v>
      </c>
      <c r="C17" s="134"/>
      <c r="D17" s="134"/>
      <c r="E17" s="135"/>
      <c r="F17" s="135"/>
      <c r="G17" s="136">
        <f>G18</f>
        <v>5550</v>
      </c>
      <c r="H17" s="136">
        <f t="shared" ref="H17:O17" si="7">H18</f>
        <v>5550</v>
      </c>
      <c r="I17" s="136">
        <f t="shared" si="7"/>
        <v>0</v>
      </c>
      <c r="J17" s="136">
        <f t="shared" si="7"/>
        <v>0</v>
      </c>
      <c r="K17" s="136">
        <f t="shared" si="7"/>
        <v>5550</v>
      </c>
      <c r="L17" s="136">
        <f t="shared" si="7"/>
        <v>1200</v>
      </c>
      <c r="M17" s="136">
        <f t="shared" si="7"/>
        <v>1300</v>
      </c>
      <c r="N17" s="136">
        <f t="shared" si="7"/>
        <v>1500</v>
      </c>
      <c r="O17" s="136">
        <f t="shared" si="7"/>
        <v>1550</v>
      </c>
      <c r="P17" s="136">
        <f>SUM(P19:P20)</f>
        <v>0</v>
      </c>
      <c r="Q17" s="136"/>
      <c r="R17" s="137"/>
      <c r="S17" s="137"/>
      <c r="T17" s="137"/>
    </row>
    <row r="18" spans="1:20" s="129" customFormat="1" ht="39" customHeight="1">
      <c r="A18" s="120" t="s">
        <v>9</v>
      </c>
      <c r="B18" s="35" t="s">
        <v>94</v>
      </c>
      <c r="C18" s="138"/>
      <c r="D18" s="138"/>
      <c r="E18" s="139"/>
      <c r="F18" s="139"/>
      <c r="G18" s="125">
        <f>SUM(G19:G20)</f>
        <v>5550</v>
      </c>
      <c r="H18" s="125">
        <f t="shared" ref="H18:O18" si="8">SUM(H19:H20)</f>
        <v>5550</v>
      </c>
      <c r="I18" s="125">
        <f t="shared" si="8"/>
        <v>0</v>
      </c>
      <c r="J18" s="125">
        <f t="shared" si="8"/>
        <v>0</v>
      </c>
      <c r="K18" s="125">
        <f t="shared" si="8"/>
        <v>5550</v>
      </c>
      <c r="L18" s="125">
        <f t="shared" si="8"/>
        <v>1200</v>
      </c>
      <c r="M18" s="125">
        <f t="shared" si="8"/>
        <v>1300</v>
      </c>
      <c r="N18" s="125">
        <f t="shared" si="8"/>
        <v>1500</v>
      </c>
      <c r="O18" s="125">
        <f t="shared" si="8"/>
        <v>1550</v>
      </c>
      <c r="P18" s="131"/>
      <c r="Q18" s="131"/>
      <c r="R18" s="137"/>
      <c r="S18" s="137"/>
      <c r="T18" s="137"/>
    </row>
    <row r="19" spans="1:20" s="129" customFormat="1" ht="39" customHeight="1">
      <c r="A19" s="140">
        <v>1</v>
      </c>
      <c r="B19" s="9" t="s">
        <v>95</v>
      </c>
      <c r="C19" s="13" t="s">
        <v>98</v>
      </c>
      <c r="D19" s="99" t="s">
        <v>73</v>
      </c>
      <c r="E19" s="99"/>
      <c r="F19" s="99"/>
      <c r="G19" s="44">
        <v>3050</v>
      </c>
      <c r="H19" s="44">
        <v>3050</v>
      </c>
      <c r="I19" s="45"/>
      <c r="J19" s="141"/>
      <c r="K19" s="142">
        <f>SUM(L19:P19)</f>
        <v>3050</v>
      </c>
      <c r="L19" s="143"/>
      <c r="M19" s="143"/>
      <c r="N19" s="143">
        <v>1500</v>
      </c>
      <c r="O19" s="143">
        <v>1550</v>
      </c>
      <c r="P19" s="143"/>
      <c r="Q19" s="144"/>
      <c r="R19" s="137"/>
      <c r="S19" s="137"/>
      <c r="T19" s="137"/>
    </row>
    <row r="20" spans="1:20" s="129" customFormat="1" ht="39" customHeight="1">
      <c r="A20" s="145" t="s">
        <v>22</v>
      </c>
      <c r="B20" s="9" t="s">
        <v>510</v>
      </c>
      <c r="C20" s="13" t="s">
        <v>98</v>
      </c>
      <c r="D20" s="99" t="s">
        <v>72</v>
      </c>
      <c r="E20" s="99"/>
      <c r="F20" s="99"/>
      <c r="G20" s="44">
        <v>2500</v>
      </c>
      <c r="H20" s="44">
        <v>2500</v>
      </c>
      <c r="I20" s="45"/>
      <c r="J20" s="141"/>
      <c r="K20" s="118">
        <f>SUM(L20:P20)</f>
        <v>2500</v>
      </c>
      <c r="L20" s="143">
        <v>1200</v>
      </c>
      <c r="M20" s="143">
        <v>1300</v>
      </c>
      <c r="N20" s="143"/>
      <c r="O20" s="38"/>
      <c r="P20" s="38"/>
      <c r="Q20" s="144"/>
      <c r="R20" s="137"/>
      <c r="S20" s="137"/>
      <c r="T20" s="137"/>
    </row>
    <row r="21" spans="1:20" s="129" customFormat="1">
      <c r="A21" s="132" t="s">
        <v>22</v>
      </c>
      <c r="B21" s="133" t="s">
        <v>101</v>
      </c>
      <c r="C21" s="134"/>
      <c r="D21" s="134"/>
      <c r="E21" s="135"/>
      <c r="F21" s="135"/>
      <c r="G21" s="136">
        <f t="shared" ref="G21:P21" si="9">G22+G26</f>
        <v>55106</v>
      </c>
      <c r="H21" s="136">
        <f t="shared" si="9"/>
        <v>46206</v>
      </c>
      <c r="I21" s="136">
        <f t="shared" si="9"/>
        <v>3650</v>
      </c>
      <c r="J21" s="136">
        <f t="shared" si="9"/>
        <v>1250</v>
      </c>
      <c r="K21" s="136">
        <f t="shared" si="9"/>
        <v>44956</v>
      </c>
      <c r="L21" s="136">
        <f t="shared" si="9"/>
        <v>6706</v>
      </c>
      <c r="M21" s="136">
        <f t="shared" si="9"/>
        <v>11350</v>
      </c>
      <c r="N21" s="136">
        <f t="shared" si="9"/>
        <v>11300</v>
      </c>
      <c r="O21" s="136">
        <f t="shared" si="9"/>
        <v>8700</v>
      </c>
      <c r="P21" s="136">
        <f t="shared" si="9"/>
        <v>6900</v>
      </c>
      <c r="Q21" s="131"/>
      <c r="R21" s="137"/>
      <c r="S21" s="137"/>
      <c r="T21" s="137"/>
    </row>
    <row r="22" spans="1:20" s="129" customFormat="1" ht="39" customHeight="1">
      <c r="A22" s="120" t="s">
        <v>9</v>
      </c>
      <c r="B22" s="121" t="s">
        <v>102</v>
      </c>
      <c r="C22" s="123"/>
      <c r="D22" s="123"/>
      <c r="E22" s="124"/>
      <c r="F22" s="124"/>
      <c r="G22" s="125">
        <f t="shared" ref="G22:P22" si="10">SUM(G23:G25)</f>
        <v>14156</v>
      </c>
      <c r="H22" s="125">
        <f t="shared" si="10"/>
        <v>10556</v>
      </c>
      <c r="I22" s="125">
        <f t="shared" si="10"/>
        <v>3650</v>
      </c>
      <c r="J22" s="125">
        <f t="shared" si="10"/>
        <v>1250</v>
      </c>
      <c r="K22" s="125">
        <f t="shared" si="10"/>
        <v>9306</v>
      </c>
      <c r="L22" s="125">
        <f t="shared" si="10"/>
        <v>5206</v>
      </c>
      <c r="M22" s="125">
        <f t="shared" si="10"/>
        <v>4100</v>
      </c>
      <c r="N22" s="125">
        <f t="shared" si="10"/>
        <v>0</v>
      </c>
      <c r="O22" s="125">
        <f t="shared" si="10"/>
        <v>0</v>
      </c>
      <c r="P22" s="125">
        <f t="shared" si="10"/>
        <v>0</v>
      </c>
      <c r="Q22" s="131"/>
      <c r="R22" s="137"/>
      <c r="S22" s="137"/>
      <c r="T22" s="137"/>
    </row>
    <row r="23" spans="1:20" s="129" customFormat="1" ht="39" customHeight="1">
      <c r="A23" s="145" t="s">
        <v>13</v>
      </c>
      <c r="B23" s="53" t="s">
        <v>103</v>
      </c>
      <c r="C23" s="13" t="s">
        <v>29</v>
      </c>
      <c r="D23" s="13" t="s">
        <v>511</v>
      </c>
      <c r="E23" s="146" t="s">
        <v>105</v>
      </c>
      <c r="F23" s="146" t="s">
        <v>512</v>
      </c>
      <c r="G23" s="44">
        <v>2156</v>
      </c>
      <c r="H23" s="44">
        <v>2156</v>
      </c>
      <c r="I23" s="44">
        <v>1250</v>
      </c>
      <c r="J23" s="44">
        <v>1250</v>
      </c>
      <c r="K23" s="142">
        <f>SUM(L23:P23)</f>
        <v>906</v>
      </c>
      <c r="L23" s="142">
        <f>G23-I23</f>
        <v>906</v>
      </c>
      <c r="M23" s="147"/>
      <c r="N23" s="147"/>
      <c r="O23" s="147"/>
      <c r="P23" s="147"/>
      <c r="Q23" s="118"/>
      <c r="R23" s="137"/>
      <c r="S23" s="137"/>
      <c r="T23" s="137"/>
    </row>
    <row r="24" spans="1:20" s="129" customFormat="1" ht="39" customHeight="1">
      <c r="A24" s="145" t="s">
        <v>22</v>
      </c>
      <c r="B24" s="9" t="s">
        <v>513</v>
      </c>
      <c r="C24" s="13" t="s">
        <v>100</v>
      </c>
      <c r="D24" s="99" t="s">
        <v>107</v>
      </c>
      <c r="E24" s="99"/>
      <c r="F24" s="99"/>
      <c r="G24" s="45">
        <v>7000</v>
      </c>
      <c r="H24" s="45">
        <v>5500</v>
      </c>
      <c r="I24" s="45">
        <v>1500</v>
      </c>
      <c r="J24" s="141"/>
      <c r="K24" s="142">
        <f>SUM(L24:P24)</f>
        <v>5500</v>
      </c>
      <c r="L24" s="147">
        <v>2800</v>
      </c>
      <c r="M24" s="147">
        <v>2700</v>
      </c>
      <c r="N24" s="147"/>
      <c r="O24" s="147"/>
      <c r="P24" s="147"/>
      <c r="Q24" s="118"/>
      <c r="R24" s="137"/>
      <c r="S24" s="137"/>
      <c r="T24" s="137"/>
    </row>
    <row r="25" spans="1:20" s="129" customFormat="1" ht="39" customHeight="1">
      <c r="A25" s="145" t="s">
        <v>23</v>
      </c>
      <c r="B25" s="53" t="s">
        <v>110</v>
      </c>
      <c r="C25" s="13" t="s">
        <v>69</v>
      </c>
      <c r="D25" s="13" t="s">
        <v>107</v>
      </c>
      <c r="E25" s="99"/>
      <c r="F25" s="99"/>
      <c r="G25" s="45">
        <v>5000</v>
      </c>
      <c r="H25" s="45">
        <v>2900</v>
      </c>
      <c r="I25" s="45">
        <v>900</v>
      </c>
      <c r="J25" s="45"/>
      <c r="K25" s="142">
        <f>SUM(L25:P25)</f>
        <v>2900</v>
      </c>
      <c r="L25" s="142">
        <v>1500</v>
      </c>
      <c r="M25" s="142">
        <v>1400</v>
      </c>
      <c r="N25" s="147"/>
      <c r="O25" s="147"/>
      <c r="P25" s="147"/>
      <c r="Q25" s="118"/>
      <c r="R25" s="137"/>
      <c r="S25" s="137"/>
      <c r="T25" s="137"/>
    </row>
    <row r="26" spans="1:20" s="129" customFormat="1" ht="36" customHeight="1">
      <c r="A26" s="120" t="s">
        <v>10</v>
      </c>
      <c r="B26" s="35" t="s">
        <v>94</v>
      </c>
      <c r="C26" s="138"/>
      <c r="D26" s="138"/>
      <c r="E26" s="139"/>
      <c r="F26" s="139"/>
      <c r="G26" s="125">
        <f>SUM(G27:G38)</f>
        <v>40950</v>
      </c>
      <c r="H26" s="125">
        <f t="shared" ref="H26:P26" si="11">SUM(H27:H38)</f>
        <v>35650</v>
      </c>
      <c r="I26" s="125">
        <f t="shared" si="11"/>
        <v>0</v>
      </c>
      <c r="J26" s="125">
        <f t="shared" si="11"/>
        <v>0</v>
      </c>
      <c r="K26" s="125">
        <f t="shared" si="11"/>
        <v>35650</v>
      </c>
      <c r="L26" s="125">
        <f t="shared" si="11"/>
        <v>1500</v>
      </c>
      <c r="M26" s="125">
        <f t="shared" si="11"/>
        <v>7250</v>
      </c>
      <c r="N26" s="125">
        <f t="shared" si="11"/>
        <v>11300</v>
      </c>
      <c r="O26" s="125">
        <f t="shared" si="11"/>
        <v>8700</v>
      </c>
      <c r="P26" s="125">
        <f t="shared" si="11"/>
        <v>6900</v>
      </c>
      <c r="Q26" s="131"/>
      <c r="R26" s="137"/>
      <c r="S26" s="137"/>
      <c r="T26" s="137"/>
    </row>
    <row r="27" spans="1:20" s="129" customFormat="1" ht="39" customHeight="1">
      <c r="A27" s="145" t="s">
        <v>13</v>
      </c>
      <c r="B27" s="53" t="s">
        <v>514</v>
      </c>
      <c r="C27" s="13" t="s">
        <v>169</v>
      </c>
      <c r="D27" s="13" t="s">
        <v>74</v>
      </c>
      <c r="E27" s="13"/>
      <c r="F27" s="13"/>
      <c r="G27" s="45">
        <v>3000</v>
      </c>
      <c r="H27" s="45">
        <v>3000</v>
      </c>
      <c r="I27" s="45"/>
      <c r="J27" s="45"/>
      <c r="K27" s="118">
        <f t="shared" ref="K27:K38" si="12">SUM(L27:P27)</f>
        <v>3000</v>
      </c>
      <c r="L27" s="118"/>
      <c r="M27" s="118"/>
      <c r="N27" s="118"/>
      <c r="O27" s="118">
        <v>1200</v>
      </c>
      <c r="P27" s="118">
        <v>1800</v>
      </c>
      <c r="Q27" s="118"/>
      <c r="R27" s="137"/>
      <c r="S27" s="137"/>
      <c r="T27" s="137"/>
    </row>
    <row r="28" spans="1:20" s="129" customFormat="1" ht="39" customHeight="1">
      <c r="A28" s="145" t="s">
        <v>22</v>
      </c>
      <c r="B28" s="53" t="s">
        <v>515</v>
      </c>
      <c r="C28" s="13" t="s">
        <v>124</v>
      </c>
      <c r="D28" s="13" t="s">
        <v>70</v>
      </c>
      <c r="E28" s="99"/>
      <c r="F28" s="99"/>
      <c r="G28" s="118">
        <v>2900</v>
      </c>
      <c r="H28" s="118">
        <v>2900</v>
      </c>
      <c r="I28" s="141"/>
      <c r="J28" s="141"/>
      <c r="K28" s="118">
        <f t="shared" si="12"/>
        <v>2900</v>
      </c>
      <c r="L28" s="118"/>
      <c r="M28" s="118"/>
      <c r="N28" s="118">
        <v>1400</v>
      </c>
      <c r="O28" s="118">
        <v>800</v>
      </c>
      <c r="P28" s="118">
        <v>700</v>
      </c>
      <c r="Q28" s="118"/>
      <c r="R28" s="137"/>
      <c r="S28" s="137"/>
      <c r="T28" s="137"/>
    </row>
    <row r="29" spans="1:20" s="129" customFormat="1" ht="39" customHeight="1">
      <c r="A29" s="145" t="s">
        <v>23</v>
      </c>
      <c r="B29" s="9" t="s">
        <v>133</v>
      </c>
      <c r="C29" s="13" t="s">
        <v>33</v>
      </c>
      <c r="D29" s="99" t="s">
        <v>71</v>
      </c>
      <c r="E29" s="13"/>
      <c r="F29" s="13"/>
      <c r="G29" s="45">
        <v>5800</v>
      </c>
      <c r="H29" s="45">
        <v>3000</v>
      </c>
      <c r="I29" s="148"/>
      <c r="J29" s="148"/>
      <c r="K29" s="118">
        <f t="shared" si="12"/>
        <v>3000</v>
      </c>
      <c r="L29" s="118"/>
      <c r="M29" s="118">
        <v>1700</v>
      </c>
      <c r="N29" s="118">
        <v>1300</v>
      </c>
      <c r="O29" s="118"/>
      <c r="P29" s="118"/>
      <c r="Q29" s="131"/>
      <c r="R29" s="137"/>
      <c r="S29" s="137"/>
      <c r="T29" s="137"/>
    </row>
    <row r="30" spans="1:20" s="129" customFormat="1" ht="39" customHeight="1">
      <c r="A30" s="145" t="s">
        <v>34</v>
      </c>
      <c r="B30" s="53" t="s">
        <v>115</v>
      </c>
      <c r="C30" s="13" t="s">
        <v>117</v>
      </c>
      <c r="D30" s="13" t="s">
        <v>71</v>
      </c>
      <c r="E30" s="63"/>
      <c r="F30" s="63"/>
      <c r="G30" s="45">
        <v>2400</v>
      </c>
      <c r="H30" s="45">
        <v>2400</v>
      </c>
      <c r="I30" s="45"/>
      <c r="J30" s="45"/>
      <c r="K30" s="142">
        <f t="shared" si="12"/>
        <v>2400</v>
      </c>
      <c r="L30" s="118"/>
      <c r="M30" s="118">
        <v>1400</v>
      </c>
      <c r="N30" s="4">
        <v>1000</v>
      </c>
      <c r="O30" s="118"/>
      <c r="P30" s="118"/>
      <c r="Q30" s="118"/>
      <c r="R30" s="137"/>
      <c r="S30" s="137"/>
      <c r="T30" s="137"/>
    </row>
    <row r="31" spans="1:20" s="129" customFormat="1" ht="39" customHeight="1">
      <c r="A31" s="145" t="s">
        <v>35</v>
      </c>
      <c r="B31" s="53" t="s">
        <v>516</v>
      </c>
      <c r="C31" s="13" t="s">
        <v>122</v>
      </c>
      <c r="D31" s="63" t="s">
        <v>73</v>
      </c>
      <c r="E31" s="13"/>
      <c r="F31" s="13"/>
      <c r="G31" s="45">
        <v>5500</v>
      </c>
      <c r="H31" s="45">
        <v>5500</v>
      </c>
      <c r="I31" s="148"/>
      <c r="J31" s="148"/>
      <c r="K31" s="142">
        <f t="shared" si="12"/>
        <v>5500</v>
      </c>
      <c r="L31" s="118"/>
      <c r="M31" s="118"/>
      <c r="N31" s="118">
        <v>3500</v>
      </c>
      <c r="O31" s="118">
        <v>2000</v>
      </c>
      <c r="P31" s="118"/>
      <c r="Q31" s="118"/>
      <c r="R31" s="137"/>
      <c r="S31" s="137"/>
      <c r="T31" s="137"/>
    </row>
    <row r="32" spans="1:20" s="129" customFormat="1" ht="34.5" customHeight="1">
      <c r="A32" s="145" t="s">
        <v>36</v>
      </c>
      <c r="B32" s="53" t="s">
        <v>517</v>
      </c>
      <c r="C32" s="13" t="s">
        <v>31</v>
      </c>
      <c r="D32" s="13" t="s">
        <v>71</v>
      </c>
      <c r="E32" s="63"/>
      <c r="F32" s="63"/>
      <c r="G32" s="4">
        <v>3700</v>
      </c>
      <c r="H32" s="4">
        <v>3700</v>
      </c>
      <c r="I32" s="4"/>
      <c r="J32" s="4"/>
      <c r="K32" s="142">
        <f t="shared" si="12"/>
        <v>3700</v>
      </c>
      <c r="L32" s="118"/>
      <c r="M32" s="118">
        <v>1800</v>
      </c>
      <c r="N32" s="118">
        <v>1900</v>
      </c>
      <c r="O32" s="118"/>
      <c r="P32" s="118"/>
      <c r="Q32" s="118"/>
      <c r="R32" s="137"/>
      <c r="S32" s="137"/>
      <c r="T32" s="137"/>
    </row>
    <row r="33" spans="1:20" s="129" customFormat="1" ht="39" customHeight="1">
      <c r="A33" s="145" t="s">
        <v>37</v>
      </c>
      <c r="B33" s="9" t="s">
        <v>112</v>
      </c>
      <c r="C33" s="13" t="s">
        <v>114</v>
      </c>
      <c r="D33" s="13" t="s">
        <v>72</v>
      </c>
      <c r="E33" s="146"/>
      <c r="F33" s="146"/>
      <c r="G33" s="44">
        <v>2750</v>
      </c>
      <c r="H33" s="44">
        <v>2750</v>
      </c>
      <c r="I33" s="149"/>
      <c r="J33" s="149"/>
      <c r="K33" s="142">
        <f t="shared" si="12"/>
        <v>2750</v>
      </c>
      <c r="L33" s="142">
        <v>1500</v>
      </c>
      <c r="M33" s="142">
        <v>1250</v>
      </c>
      <c r="N33" s="142"/>
      <c r="O33" s="142"/>
      <c r="P33" s="142"/>
      <c r="Q33" s="150"/>
      <c r="R33" s="137"/>
      <c r="S33" s="137"/>
      <c r="T33" s="137"/>
    </row>
    <row r="34" spans="1:20" s="129" customFormat="1" ht="39" customHeight="1">
      <c r="A34" s="145" t="s">
        <v>38</v>
      </c>
      <c r="B34" s="9" t="s">
        <v>518</v>
      </c>
      <c r="C34" s="13" t="s">
        <v>114</v>
      </c>
      <c r="D34" s="99" t="s">
        <v>74</v>
      </c>
      <c r="E34" s="13"/>
      <c r="F34" s="13"/>
      <c r="G34" s="45">
        <v>4400</v>
      </c>
      <c r="H34" s="45">
        <v>4400</v>
      </c>
      <c r="I34" s="148"/>
      <c r="J34" s="148"/>
      <c r="K34" s="118">
        <f t="shared" si="12"/>
        <v>4400</v>
      </c>
      <c r="L34" s="118"/>
      <c r="M34" s="118"/>
      <c r="N34" s="118"/>
      <c r="O34" s="118">
        <v>1900</v>
      </c>
      <c r="P34" s="118">
        <v>2500</v>
      </c>
      <c r="Q34" s="151"/>
      <c r="R34" s="137"/>
      <c r="S34" s="137"/>
      <c r="T34" s="137"/>
    </row>
    <row r="35" spans="1:20" s="129" customFormat="1" ht="43.5" customHeight="1">
      <c r="A35" s="145" t="s">
        <v>39</v>
      </c>
      <c r="B35" s="53" t="s">
        <v>519</v>
      </c>
      <c r="C35" s="13" t="s">
        <v>29</v>
      </c>
      <c r="D35" s="13" t="s">
        <v>74</v>
      </c>
      <c r="E35" s="13"/>
      <c r="F35" s="13"/>
      <c r="G35" s="45">
        <v>2000</v>
      </c>
      <c r="H35" s="45">
        <v>2000</v>
      </c>
      <c r="I35" s="45"/>
      <c r="J35" s="45"/>
      <c r="K35" s="118">
        <f t="shared" si="12"/>
        <v>2000</v>
      </c>
      <c r="L35" s="118"/>
      <c r="M35" s="118"/>
      <c r="N35" s="118"/>
      <c r="O35" s="118">
        <v>1000</v>
      </c>
      <c r="P35" s="118">
        <v>1000</v>
      </c>
      <c r="Q35" s="118"/>
      <c r="R35" s="137"/>
      <c r="S35" s="137"/>
      <c r="T35" s="137"/>
    </row>
    <row r="36" spans="1:20" s="129" customFormat="1" ht="39" customHeight="1">
      <c r="A36" s="145" t="s">
        <v>40</v>
      </c>
      <c r="B36" s="53" t="s">
        <v>520</v>
      </c>
      <c r="C36" s="13" t="s">
        <v>29</v>
      </c>
      <c r="D36" s="13">
        <v>2022</v>
      </c>
      <c r="E36" s="13"/>
      <c r="F36" s="13"/>
      <c r="G36" s="45">
        <v>1100</v>
      </c>
      <c r="H36" s="45">
        <v>1100</v>
      </c>
      <c r="I36" s="45"/>
      <c r="J36" s="45"/>
      <c r="K36" s="118">
        <f t="shared" si="12"/>
        <v>1100</v>
      </c>
      <c r="L36" s="118"/>
      <c r="M36" s="118">
        <v>1100</v>
      </c>
      <c r="N36" s="118"/>
      <c r="O36" s="118"/>
      <c r="P36" s="118"/>
      <c r="Q36" s="118"/>
      <c r="R36" s="137"/>
      <c r="S36" s="137"/>
      <c r="T36" s="137"/>
    </row>
    <row r="37" spans="1:20" s="129" customFormat="1" ht="39" customHeight="1">
      <c r="A37" s="145" t="s">
        <v>41</v>
      </c>
      <c r="B37" s="10" t="s">
        <v>521</v>
      </c>
      <c r="C37" s="13" t="s">
        <v>21</v>
      </c>
      <c r="D37" s="63" t="s">
        <v>73</v>
      </c>
      <c r="E37" s="152"/>
      <c r="F37" s="152"/>
      <c r="G37" s="153">
        <v>4500</v>
      </c>
      <c r="H37" s="154">
        <v>2000</v>
      </c>
      <c r="I37" s="155"/>
      <c r="J37" s="155"/>
      <c r="K37" s="142">
        <f t="shared" si="12"/>
        <v>2000</v>
      </c>
      <c r="L37" s="118"/>
      <c r="M37" s="118"/>
      <c r="N37" s="118">
        <v>1200</v>
      </c>
      <c r="O37" s="118">
        <v>800</v>
      </c>
      <c r="P37" s="118"/>
      <c r="Q37" s="70" t="s">
        <v>522</v>
      </c>
      <c r="R37" s="137"/>
      <c r="S37" s="137"/>
      <c r="T37" s="137"/>
    </row>
    <row r="38" spans="1:20" s="129" customFormat="1" ht="39" customHeight="1">
      <c r="A38" s="145" t="s">
        <v>42</v>
      </c>
      <c r="B38" s="10" t="s">
        <v>120</v>
      </c>
      <c r="C38" s="156" t="s">
        <v>21</v>
      </c>
      <c r="D38" s="157" t="s">
        <v>70</v>
      </c>
      <c r="E38" s="158"/>
      <c r="F38" s="158"/>
      <c r="G38" s="153">
        <v>2900</v>
      </c>
      <c r="H38" s="153">
        <v>2900</v>
      </c>
      <c r="I38" s="159"/>
      <c r="J38" s="159"/>
      <c r="K38" s="160">
        <f t="shared" si="12"/>
        <v>2900</v>
      </c>
      <c r="L38" s="161"/>
      <c r="M38" s="161"/>
      <c r="N38" s="161">
        <v>1000</v>
      </c>
      <c r="O38" s="161">
        <v>1000</v>
      </c>
      <c r="P38" s="118">
        <v>900</v>
      </c>
      <c r="Q38" s="70"/>
      <c r="R38" s="137"/>
      <c r="S38" s="137"/>
      <c r="T38" s="137"/>
    </row>
    <row r="39" spans="1:20" s="129" customFormat="1" ht="29.25" customHeight="1">
      <c r="A39" s="132" t="s">
        <v>23</v>
      </c>
      <c r="B39" s="133" t="s">
        <v>142</v>
      </c>
      <c r="C39" s="138"/>
      <c r="D39" s="138"/>
      <c r="E39" s="139"/>
      <c r="F39" s="139"/>
      <c r="G39" s="136">
        <f>G40</f>
        <v>8970</v>
      </c>
      <c r="H39" s="136">
        <f t="shared" ref="H39:P39" si="13">H40</f>
        <v>8970</v>
      </c>
      <c r="I39" s="136">
        <f t="shared" si="13"/>
        <v>0</v>
      </c>
      <c r="J39" s="136">
        <f t="shared" si="13"/>
        <v>0</v>
      </c>
      <c r="K39" s="136">
        <f t="shared" si="13"/>
        <v>8970</v>
      </c>
      <c r="L39" s="136">
        <f t="shared" si="13"/>
        <v>600</v>
      </c>
      <c r="M39" s="136">
        <f t="shared" si="13"/>
        <v>1810</v>
      </c>
      <c r="N39" s="136">
        <f t="shared" si="13"/>
        <v>3760</v>
      </c>
      <c r="O39" s="136">
        <f t="shared" si="13"/>
        <v>1950</v>
      </c>
      <c r="P39" s="136">
        <f t="shared" si="13"/>
        <v>850</v>
      </c>
      <c r="Q39" s="131"/>
      <c r="R39" s="137"/>
      <c r="S39" s="137"/>
      <c r="T39" s="137"/>
    </row>
    <row r="40" spans="1:20" s="129" customFormat="1" ht="33" customHeight="1">
      <c r="A40" s="132" t="s">
        <v>9</v>
      </c>
      <c r="B40" s="133" t="s">
        <v>94</v>
      </c>
      <c r="C40" s="162"/>
      <c r="D40" s="162"/>
      <c r="E40" s="163"/>
      <c r="F40" s="163"/>
      <c r="G40" s="136">
        <f t="shared" ref="G40:P40" si="14">SUM(G41:G46)</f>
        <v>8970</v>
      </c>
      <c r="H40" s="136">
        <f t="shared" si="14"/>
        <v>8970</v>
      </c>
      <c r="I40" s="136">
        <f t="shared" si="14"/>
        <v>0</v>
      </c>
      <c r="J40" s="136">
        <f t="shared" si="14"/>
        <v>0</v>
      </c>
      <c r="K40" s="136">
        <f t="shared" si="14"/>
        <v>8970</v>
      </c>
      <c r="L40" s="136">
        <f t="shared" si="14"/>
        <v>600</v>
      </c>
      <c r="M40" s="136">
        <f t="shared" si="14"/>
        <v>1810</v>
      </c>
      <c r="N40" s="136">
        <f t="shared" si="14"/>
        <v>3760</v>
      </c>
      <c r="O40" s="136">
        <f t="shared" si="14"/>
        <v>1950</v>
      </c>
      <c r="P40" s="136">
        <f t="shared" si="14"/>
        <v>850</v>
      </c>
      <c r="Q40" s="164"/>
      <c r="R40" s="137"/>
      <c r="S40" s="137"/>
      <c r="T40" s="137"/>
    </row>
    <row r="41" spans="1:20" s="129" customFormat="1" ht="39" customHeight="1">
      <c r="A41" s="145" t="s">
        <v>13</v>
      </c>
      <c r="B41" s="9" t="s">
        <v>146</v>
      </c>
      <c r="C41" s="13" t="s">
        <v>27</v>
      </c>
      <c r="D41" s="13">
        <v>2022</v>
      </c>
      <c r="E41" s="146"/>
      <c r="F41" s="146"/>
      <c r="G41" s="44">
        <v>810</v>
      </c>
      <c r="H41" s="44">
        <v>810</v>
      </c>
      <c r="I41" s="44"/>
      <c r="J41" s="44"/>
      <c r="K41" s="142">
        <f t="shared" ref="K41:K46" si="15">SUM(L41:P41)</f>
        <v>810</v>
      </c>
      <c r="L41" s="142"/>
      <c r="M41" s="142">
        <v>810</v>
      </c>
      <c r="N41" s="142"/>
      <c r="O41" s="142"/>
      <c r="P41" s="142"/>
      <c r="Q41" s="131"/>
      <c r="R41" s="137"/>
      <c r="S41" s="137"/>
      <c r="T41" s="137"/>
    </row>
    <row r="42" spans="1:20" s="129" customFormat="1" ht="39" customHeight="1">
      <c r="A42" s="145" t="s">
        <v>22</v>
      </c>
      <c r="B42" s="9" t="s">
        <v>523</v>
      </c>
      <c r="C42" s="13" t="s">
        <v>27</v>
      </c>
      <c r="D42" s="13">
        <v>2023</v>
      </c>
      <c r="E42" s="146"/>
      <c r="F42" s="146"/>
      <c r="G42" s="44">
        <v>810</v>
      </c>
      <c r="H42" s="44">
        <v>810</v>
      </c>
      <c r="I42" s="44"/>
      <c r="J42" s="44"/>
      <c r="K42" s="142">
        <f t="shared" si="15"/>
        <v>810</v>
      </c>
      <c r="L42" s="142"/>
      <c r="M42" s="142"/>
      <c r="N42" s="142">
        <v>810</v>
      </c>
      <c r="O42" s="142"/>
      <c r="P42" s="142"/>
      <c r="Q42" s="131"/>
      <c r="R42" s="137"/>
      <c r="S42" s="137"/>
      <c r="T42" s="137"/>
    </row>
    <row r="43" spans="1:20" s="129" customFormat="1" ht="39" customHeight="1">
      <c r="A43" s="145" t="s">
        <v>23</v>
      </c>
      <c r="B43" s="9" t="s">
        <v>524</v>
      </c>
      <c r="C43" s="13" t="s">
        <v>27</v>
      </c>
      <c r="D43" s="13">
        <v>2025</v>
      </c>
      <c r="E43" s="146"/>
      <c r="F43" s="146"/>
      <c r="G43" s="44">
        <v>850</v>
      </c>
      <c r="H43" s="44">
        <v>850</v>
      </c>
      <c r="I43" s="44"/>
      <c r="J43" s="44"/>
      <c r="K43" s="142">
        <f t="shared" si="15"/>
        <v>850</v>
      </c>
      <c r="L43" s="142"/>
      <c r="M43" s="142"/>
      <c r="N43" s="142"/>
      <c r="O43" s="142"/>
      <c r="P43" s="142">
        <v>850</v>
      </c>
      <c r="Q43" s="131"/>
      <c r="R43" s="137"/>
      <c r="S43" s="137"/>
      <c r="T43" s="137"/>
    </row>
    <row r="44" spans="1:20" s="129" customFormat="1" ht="39" customHeight="1">
      <c r="A44" s="145" t="s">
        <v>34</v>
      </c>
      <c r="B44" s="53" t="s">
        <v>143</v>
      </c>
      <c r="C44" s="13" t="s">
        <v>145</v>
      </c>
      <c r="D44" s="13" t="s">
        <v>72</v>
      </c>
      <c r="E44" s="13"/>
      <c r="F44" s="13"/>
      <c r="G44" s="45">
        <v>800</v>
      </c>
      <c r="H44" s="45">
        <v>800</v>
      </c>
      <c r="I44" s="148"/>
      <c r="J44" s="148"/>
      <c r="K44" s="46">
        <f t="shared" si="15"/>
        <v>800</v>
      </c>
      <c r="L44" s="46">
        <v>600</v>
      </c>
      <c r="M44" s="46">
        <v>200</v>
      </c>
      <c r="N44" s="46"/>
      <c r="O44" s="46"/>
      <c r="P44" s="46"/>
      <c r="Q44" s="131"/>
      <c r="R44" s="137"/>
      <c r="S44" s="137"/>
      <c r="T44" s="137"/>
    </row>
    <row r="45" spans="1:20" s="129" customFormat="1" ht="39" customHeight="1">
      <c r="A45" s="145" t="s">
        <v>35</v>
      </c>
      <c r="B45" s="9" t="s">
        <v>148</v>
      </c>
      <c r="C45" s="13" t="s">
        <v>150</v>
      </c>
      <c r="D45" s="99" t="s">
        <v>71</v>
      </c>
      <c r="E45" s="146"/>
      <c r="F45" s="146"/>
      <c r="G45" s="66">
        <v>1750</v>
      </c>
      <c r="H45" s="66">
        <v>1750</v>
      </c>
      <c r="I45" s="149"/>
      <c r="J45" s="149"/>
      <c r="K45" s="46">
        <f t="shared" si="15"/>
        <v>1750</v>
      </c>
      <c r="L45" s="143"/>
      <c r="M45" s="143">
        <v>800</v>
      </c>
      <c r="N45" s="143">
        <v>950</v>
      </c>
      <c r="O45" s="143"/>
      <c r="P45" s="143"/>
      <c r="Q45" s="147"/>
      <c r="R45" s="137"/>
      <c r="S45" s="137"/>
      <c r="T45" s="137"/>
    </row>
    <row r="46" spans="1:20" s="129" customFormat="1" ht="36.75" customHeight="1">
      <c r="A46" s="145" t="s">
        <v>36</v>
      </c>
      <c r="B46" s="9" t="s">
        <v>525</v>
      </c>
      <c r="C46" s="13" t="s">
        <v>100</v>
      </c>
      <c r="D46" s="99" t="s">
        <v>73</v>
      </c>
      <c r="E46" s="165"/>
      <c r="F46" s="165"/>
      <c r="G46" s="45">
        <v>3950</v>
      </c>
      <c r="H46" s="45">
        <v>3950</v>
      </c>
      <c r="I46" s="45"/>
      <c r="J46" s="166"/>
      <c r="K46" s="142">
        <f t="shared" si="15"/>
        <v>3950</v>
      </c>
      <c r="L46" s="147"/>
      <c r="M46" s="147"/>
      <c r="N46" s="147">
        <v>2000</v>
      </c>
      <c r="O46" s="147">
        <v>1950</v>
      </c>
      <c r="P46" s="147"/>
      <c r="Q46" s="118"/>
      <c r="R46" s="137"/>
      <c r="S46" s="137"/>
      <c r="T46" s="137"/>
    </row>
    <row r="47" spans="1:20" s="129" customFormat="1" ht="29.25" customHeight="1">
      <c r="A47" s="132" t="s">
        <v>34</v>
      </c>
      <c r="B47" s="133" t="s">
        <v>247</v>
      </c>
      <c r="C47" s="134"/>
      <c r="D47" s="138"/>
      <c r="E47" s="139"/>
      <c r="F47" s="139"/>
      <c r="G47" s="136">
        <f t="shared" ref="G47:P47" si="16">G48+G51+G90</f>
        <v>75154.428</v>
      </c>
      <c r="H47" s="136">
        <f t="shared" si="16"/>
        <v>59554.428</v>
      </c>
      <c r="I47" s="136">
        <f t="shared" si="16"/>
        <v>13813</v>
      </c>
      <c r="J47" s="136">
        <f t="shared" si="16"/>
        <v>6613</v>
      </c>
      <c r="K47" s="136">
        <f t="shared" si="16"/>
        <v>52441</v>
      </c>
      <c r="L47" s="136">
        <f t="shared" si="16"/>
        <v>8887</v>
      </c>
      <c r="M47" s="136">
        <f t="shared" si="16"/>
        <v>7354</v>
      </c>
      <c r="N47" s="136">
        <f t="shared" si="16"/>
        <v>6550</v>
      </c>
      <c r="O47" s="136">
        <f t="shared" si="16"/>
        <v>13250</v>
      </c>
      <c r="P47" s="136">
        <f t="shared" si="16"/>
        <v>16400</v>
      </c>
      <c r="Q47" s="131"/>
      <c r="R47" s="137"/>
      <c r="S47" s="137"/>
      <c r="T47" s="137"/>
    </row>
    <row r="48" spans="1:20" s="129" customFormat="1" ht="34.5" customHeight="1">
      <c r="A48" s="132" t="s">
        <v>526</v>
      </c>
      <c r="B48" s="133" t="s">
        <v>527</v>
      </c>
      <c r="C48" s="134"/>
      <c r="D48" s="138"/>
      <c r="E48" s="139"/>
      <c r="F48" s="139"/>
      <c r="G48" s="136">
        <f>G49</f>
        <v>1300</v>
      </c>
      <c r="H48" s="136">
        <f t="shared" ref="H48:P49" si="17">H49</f>
        <v>1300</v>
      </c>
      <c r="I48" s="136">
        <f t="shared" si="17"/>
        <v>0</v>
      </c>
      <c r="J48" s="136">
        <f t="shared" si="17"/>
        <v>0</v>
      </c>
      <c r="K48" s="136">
        <f t="shared" si="17"/>
        <v>1300</v>
      </c>
      <c r="L48" s="136">
        <f t="shared" si="17"/>
        <v>0</v>
      </c>
      <c r="M48" s="136">
        <f t="shared" si="17"/>
        <v>0</v>
      </c>
      <c r="N48" s="136">
        <f t="shared" si="17"/>
        <v>0</v>
      </c>
      <c r="O48" s="136">
        <f t="shared" si="17"/>
        <v>700</v>
      </c>
      <c r="P48" s="136">
        <f t="shared" si="17"/>
        <v>600</v>
      </c>
      <c r="Q48" s="131"/>
      <c r="R48" s="137"/>
      <c r="S48" s="137"/>
      <c r="T48" s="137"/>
    </row>
    <row r="49" spans="1:20" s="129" customFormat="1" ht="39" customHeight="1">
      <c r="A49" s="120" t="s">
        <v>9</v>
      </c>
      <c r="B49" s="130" t="s">
        <v>94</v>
      </c>
      <c r="C49" s="123"/>
      <c r="D49" s="138"/>
      <c r="E49" s="139"/>
      <c r="F49" s="139"/>
      <c r="G49" s="125">
        <f>G50</f>
        <v>1300</v>
      </c>
      <c r="H49" s="125">
        <f t="shared" si="17"/>
        <v>1300</v>
      </c>
      <c r="I49" s="125">
        <f t="shared" si="17"/>
        <v>0</v>
      </c>
      <c r="J49" s="125">
        <f t="shared" si="17"/>
        <v>0</v>
      </c>
      <c r="K49" s="125">
        <f t="shared" si="17"/>
        <v>1300</v>
      </c>
      <c r="L49" s="125">
        <f t="shared" si="17"/>
        <v>0</v>
      </c>
      <c r="M49" s="125">
        <f t="shared" si="17"/>
        <v>0</v>
      </c>
      <c r="N49" s="125">
        <f t="shared" si="17"/>
        <v>0</v>
      </c>
      <c r="O49" s="125">
        <f t="shared" si="17"/>
        <v>700</v>
      </c>
      <c r="P49" s="125">
        <f t="shared" si="17"/>
        <v>600</v>
      </c>
      <c r="Q49" s="131"/>
      <c r="R49" s="137"/>
      <c r="S49" s="137"/>
      <c r="T49" s="137"/>
    </row>
    <row r="50" spans="1:20" s="129" customFormat="1" ht="39" customHeight="1">
      <c r="A50" s="145" t="s">
        <v>13</v>
      </c>
      <c r="B50" s="53" t="s">
        <v>196</v>
      </c>
      <c r="C50" s="13" t="s">
        <v>117</v>
      </c>
      <c r="D50" s="13" t="s">
        <v>74</v>
      </c>
      <c r="E50" s="165"/>
      <c r="F50" s="165"/>
      <c r="G50" s="45">
        <v>1300</v>
      </c>
      <c r="H50" s="45">
        <v>1300</v>
      </c>
      <c r="I50" s="21"/>
      <c r="J50" s="21"/>
      <c r="K50" s="142">
        <f>SUM(L50:P50)</f>
        <v>1300</v>
      </c>
      <c r="L50" s="118"/>
      <c r="M50" s="118"/>
      <c r="N50" s="118"/>
      <c r="O50" s="118">
        <v>700</v>
      </c>
      <c r="P50" s="118">
        <v>600</v>
      </c>
      <c r="Q50" s="131"/>
      <c r="R50" s="137"/>
      <c r="S50" s="137"/>
      <c r="T50" s="137"/>
    </row>
    <row r="51" spans="1:20" s="129" customFormat="1" ht="25.5" customHeight="1">
      <c r="A51" s="132" t="s">
        <v>528</v>
      </c>
      <c r="B51" s="133" t="s">
        <v>529</v>
      </c>
      <c r="C51" s="138"/>
      <c r="D51" s="138"/>
      <c r="E51" s="139"/>
      <c r="F51" s="139"/>
      <c r="G51" s="136">
        <f t="shared" ref="G51:P51" si="18">G52+G57+G59</f>
        <v>71654.428</v>
      </c>
      <c r="H51" s="136">
        <f t="shared" si="18"/>
        <v>56054.428</v>
      </c>
      <c r="I51" s="136">
        <f t="shared" si="18"/>
        <v>13813</v>
      </c>
      <c r="J51" s="136">
        <f t="shared" si="18"/>
        <v>6613</v>
      </c>
      <c r="K51" s="136">
        <f t="shared" si="18"/>
        <v>48941</v>
      </c>
      <c r="L51" s="136">
        <f t="shared" si="18"/>
        <v>8887</v>
      </c>
      <c r="M51" s="136">
        <f t="shared" si="18"/>
        <v>6254</v>
      </c>
      <c r="N51" s="136">
        <f t="shared" si="18"/>
        <v>5450</v>
      </c>
      <c r="O51" s="136">
        <f t="shared" si="18"/>
        <v>12550</v>
      </c>
      <c r="P51" s="136">
        <f t="shared" si="18"/>
        <v>15800</v>
      </c>
      <c r="Q51" s="131"/>
      <c r="R51" s="137"/>
      <c r="S51" s="137"/>
      <c r="T51" s="137"/>
    </row>
    <row r="52" spans="1:20" s="129" customFormat="1" ht="33.75" customHeight="1">
      <c r="A52" s="120" t="s">
        <v>9</v>
      </c>
      <c r="B52" s="51" t="s">
        <v>156</v>
      </c>
      <c r="C52" s="138"/>
      <c r="D52" s="138"/>
      <c r="E52" s="139"/>
      <c r="F52" s="139"/>
      <c r="G52" s="125">
        <f t="shared" ref="G52:P52" si="19">SUM(G53:G56)</f>
        <v>9304.4279999999999</v>
      </c>
      <c r="H52" s="125">
        <f t="shared" si="19"/>
        <v>5704.4279999999999</v>
      </c>
      <c r="I52" s="125">
        <f t="shared" si="19"/>
        <v>8213</v>
      </c>
      <c r="J52" s="125">
        <f t="shared" si="19"/>
        <v>4613</v>
      </c>
      <c r="K52" s="125">
        <f t="shared" si="19"/>
        <v>1091</v>
      </c>
      <c r="L52" s="125">
        <f t="shared" si="19"/>
        <v>1091</v>
      </c>
      <c r="M52" s="125">
        <f t="shared" si="19"/>
        <v>0</v>
      </c>
      <c r="N52" s="125">
        <f t="shared" si="19"/>
        <v>0</v>
      </c>
      <c r="O52" s="125">
        <f t="shared" si="19"/>
        <v>0</v>
      </c>
      <c r="P52" s="125">
        <f t="shared" si="19"/>
        <v>0</v>
      </c>
      <c r="Q52" s="131"/>
      <c r="R52" s="137"/>
      <c r="S52" s="137"/>
      <c r="T52" s="137"/>
    </row>
    <row r="53" spans="1:20" s="129" customFormat="1" ht="39" customHeight="1">
      <c r="A53" s="145" t="s">
        <v>13</v>
      </c>
      <c r="B53" s="53" t="s">
        <v>157</v>
      </c>
      <c r="C53" s="13" t="s">
        <v>24</v>
      </c>
      <c r="D53" s="13" t="s">
        <v>530</v>
      </c>
      <c r="E53" s="146" t="s">
        <v>158</v>
      </c>
      <c r="F53" s="146" t="s">
        <v>531</v>
      </c>
      <c r="G53" s="44">
        <f>1629-25.572</f>
        <v>1603.4280000000001</v>
      </c>
      <c r="H53" s="44">
        <f>1629-25.572</f>
        <v>1603.4280000000001</v>
      </c>
      <c r="I53" s="44">
        <f>1254+209</f>
        <v>1463</v>
      </c>
      <c r="J53" s="44">
        <f>1254+209</f>
        <v>1463</v>
      </c>
      <c r="K53" s="142">
        <f>SUM(L53:P53)</f>
        <v>140</v>
      </c>
      <c r="L53" s="142">
        <v>140</v>
      </c>
      <c r="M53" s="167"/>
      <c r="N53" s="167"/>
      <c r="O53" s="167"/>
      <c r="P53" s="118"/>
      <c r="Q53" s="131"/>
      <c r="R53" s="137"/>
      <c r="S53" s="137"/>
      <c r="T53" s="137"/>
    </row>
    <row r="54" spans="1:20" s="129" customFormat="1" ht="42" customHeight="1">
      <c r="A54" s="145" t="s">
        <v>22</v>
      </c>
      <c r="B54" s="9" t="s">
        <v>159</v>
      </c>
      <c r="C54" s="13" t="s">
        <v>100</v>
      </c>
      <c r="D54" s="13" t="s">
        <v>530</v>
      </c>
      <c r="E54" s="146" t="s">
        <v>160</v>
      </c>
      <c r="F54" s="146" t="s">
        <v>532</v>
      </c>
      <c r="G54" s="44">
        <v>6000</v>
      </c>
      <c r="H54" s="44">
        <v>2400</v>
      </c>
      <c r="I54" s="44">
        <v>5600</v>
      </c>
      <c r="J54" s="44">
        <v>2000</v>
      </c>
      <c r="K54" s="168">
        <f>SUM(L54:P54)</f>
        <v>400</v>
      </c>
      <c r="L54" s="168">
        <v>400</v>
      </c>
      <c r="M54" s="118"/>
      <c r="N54" s="118"/>
      <c r="O54" s="118"/>
      <c r="P54" s="118"/>
      <c r="Q54" s="131"/>
      <c r="R54" s="137"/>
      <c r="S54" s="137"/>
      <c r="T54" s="137"/>
    </row>
    <row r="55" spans="1:20" s="129" customFormat="1" ht="39" customHeight="1">
      <c r="A55" s="145" t="s">
        <v>23</v>
      </c>
      <c r="B55" s="9" t="s">
        <v>161</v>
      </c>
      <c r="C55" s="13" t="s">
        <v>122</v>
      </c>
      <c r="D55" s="13" t="s">
        <v>511</v>
      </c>
      <c r="E55" s="169" t="s">
        <v>162</v>
      </c>
      <c r="F55" s="169" t="s">
        <v>533</v>
      </c>
      <c r="G55" s="149">
        <v>901</v>
      </c>
      <c r="H55" s="149">
        <v>901</v>
      </c>
      <c r="I55" s="149">
        <v>750</v>
      </c>
      <c r="J55" s="149">
        <v>750</v>
      </c>
      <c r="K55" s="142">
        <f>SUM(L55:P55)</f>
        <v>151</v>
      </c>
      <c r="L55" s="142">
        <f>H55-J55</f>
        <v>151</v>
      </c>
      <c r="M55" s="167"/>
      <c r="N55" s="131"/>
      <c r="O55" s="131"/>
      <c r="P55" s="131"/>
      <c r="Q55" s="131"/>
      <c r="R55" s="137"/>
      <c r="S55" s="137"/>
      <c r="T55" s="137"/>
    </row>
    <row r="56" spans="1:20" s="129" customFormat="1" ht="39" customHeight="1">
      <c r="A56" s="145" t="s">
        <v>34</v>
      </c>
      <c r="B56" s="9" t="s">
        <v>163</v>
      </c>
      <c r="C56" s="13" t="s">
        <v>31</v>
      </c>
      <c r="D56" s="13" t="s">
        <v>511</v>
      </c>
      <c r="E56" s="146" t="s">
        <v>164</v>
      </c>
      <c r="F56" s="146" t="s">
        <v>534</v>
      </c>
      <c r="G56" s="149">
        <v>800</v>
      </c>
      <c r="H56" s="149">
        <v>800</v>
      </c>
      <c r="I56" s="149">
        <v>400</v>
      </c>
      <c r="J56" s="149">
        <v>400</v>
      </c>
      <c r="K56" s="142">
        <f>SUM(L56:P56)</f>
        <v>400</v>
      </c>
      <c r="L56" s="170">
        <v>400</v>
      </c>
      <c r="M56" s="167"/>
      <c r="N56" s="131"/>
      <c r="O56" s="131"/>
      <c r="P56" s="131"/>
      <c r="Q56" s="131"/>
      <c r="R56" s="137"/>
      <c r="S56" s="137"/>
      <c r="T56" s="137"/>
    </row>
    <row r="57" spans="1:20" s="129" customFormat="1" ht="40.5" customHeight="1">
      <c r="A57" s="120" t="s">
        <v>10</v>
      </c>
      <c r="B57" s="51" t="s">
        <v>102</v>
      </c>
      <c r="C57" s="13"/>
      <c r="D57" s="13"/>
      <c r="E57" s="146"/>
      <c r="F57" s="146"/>
      <c r="G57" s="37">
        <f>G58</f>
        <v>14900</v>
      </c>
      <c r="H57" s="37">
        <f t="shared" ref="H57:P57" si="20">H58</f>
        <v>2900</v>
      </c>
      <c r="I57" s="37">
        <f t="shared" si="20"/>
        <v>5600</v>
      </c>
      <c r="J57" s="37">
        <f t="shared" si="20"/>
        <v>2000</v>
      </c>
      <c r="K57" s="37">
        <f t="shared" si="20"/>
        <v>900</v>
      </c>
      <c r="L57" s="37">
        <f t="shared" si="20"/>
        <v>900</v>
      </c>
      <c r="M57" s="37">
        <f t="shared" si="20"/>
        <v>0</v>
      </c>
      <c r="N57" s="37">
        <f t="shared" si="20"/>
        <v>0</v>
      </c>
      <c r="O57" s="37">
        <f t="shared" si="20"/>
        <v>0</v>
      </c>
      <c r="P57" s="37">
        <f t="shared" si="20"/>
        <v>0</v>
      </c>
      <c r="Q57" s="131"/>
      <c r="R57" s="137"/>
      <c r="S57" s="137"/>
      <c r="T57" s="137"/>
    </row>
    <row r="58" spans="1:20" s="129" customFormat="1" ht="86.25" customHeight="1">
      <c r="A58" s="145" t="s">
        <v>13</v>
      </c>
      <c r="B58" s="9" t="s">
        <v>165</v>
      </c>
      <c r="C58" s="13" t="s">
        <v>100</v>
      </c>
      <c r="D58" s="13" t="s">
        <v>107</v>
      </c>
      <c r="E58" s="146" t="s">
        <v>166</v>
      </c>
      <c r="F58" s="146" t="s">
        <v>535</v>
      </c>
      <c r="G58" s="44">
        <v>14900</v>
      </c>
      <c r="H58" s="44">
        <v>2900</v>
      </c>
      <c r="I58" s="44">
        <v>5600</v>
      </c>
      <c r="J58" s="44">
        <v>2000</v>
      </c>
      <c r="K58" s="46">
        <f>SUM(L58:P58)</f>
        <v>900</v>
      </c>
      <c r="L58" s="46">
        <v>900</v>
      </c>
      <c r="M58" s="167"/>
      <c r="N58" s="167"/>
      <c r="O58" s="167"/>
      <c r="P58" s="167"/>
      <c r="Q58" s="131"/>
      <c r="R58" s="137"/>
      <c r="S58" s="137"/>
      <c r="T58" s="137"/>
    </row>
    <row r="59" spans="1:20" s="129" customFormat="1" ht="37.5" customHeight="1">
      <c r="A59" s="120" t="s">
        <v>11</v>
      </c>
      <c r="B59" s="130" t="s">
        <v>94</v>
      </c>
      <c r="C59" s="138"/>
      <c r="D59" s="138"/>
      <c r="E59" s="139"/>
      <c r="F59" s="139"/>
      <c r="G59" s="125">
        <f t="shared" ref="G59:P59" si="21">SUM(G60:G89)</f>
        <v>47450</v>
      </c>
      <c r="H59" s="125">
        <f t="shared" si="21"/>
        <v>47450</v>
      </c>
      <c r="I59" s="125">
        <f t="shared" si="21"/>
        <v>0</v>
      </c>
      <c r="J59" s="125">
        <f t="shared" si="21"/>
        <v>0</v>
      </c>
      <c r="K59" s="125">
        <f t="shared" si="21"/>
        <v>46950</v>
      </c>
      <c r="L59" s="125">
        <f t="shared" si="21"/>
        <v>6896</v>
      </c>
      <c r="M59" s="125">
        <f t="shared" si="21"/>
        <v>6254</v>
      </c>
      <c r="N59" s="125">
        <f t="shared" si="21"/>
        <v>5450</v>
      </c>
      <c r="O59" s="125">
        <f t="shared" si="21"/>
        <v>12550</v>
      </c>
      <c r="P59" s="125">
        <f t="shared" si="21"/>
        <v>15800</v>
      </c>
      <c r="Q59" s="131"/>
      <c r="R59" s="137"/>
      <c r="S59" s="137"/>
      <c r="T59" s="137"/>
    </row>
    <row r="60" spans="1:20" s="129" customFormat="1" ht="39" customHeight="1">
      <c r="A60" s="145" t="s">
        <v>13</v>
      </c>
      <c r="B60" s="53" t="s">
        <v>167</v>
      </c>
      <c r="C60" s="13" t="s">
        <v>169</v>
      </c>
      <c r="D60" s="13">
        <v>2021</v>
      </c>
      <c r="E60" s="13"/>
      <c r="F60" s="13"/>
      <c r="G60" s="45">
        <v>450</v>
      </c>
      <c r="H60" s="45">
        <v>450</v>
      </c>
      <c r="I60" s="45"/>
      <c r="J60" s="45"/>
      <c r="K60" s="118">
        <f t="shared" ref="K60:K80" si="22">SUM(L60:P60)</f>
        <v>450</v>
      </c>
      <c r="L60" s="118">
        <v>450</v>
      </c>
      <c r="M60" s="118"/>
      <c r="N60" s="118"/>
      <c r="O60" s="118"/>
      <c r="P60" s="118"/>
      <c r="Q60" s="131"/>
      <c r="R60" s="137"/>
      <c r="S60" s="137"/>
      <c r="T60" s="137"/>
    </row>
    <row r="61" spans="1:20" s="129" customFormat="1" ht="39" customHeight="1">
      <c r="A61" s="145" t="s">
        <v>22</v>
      </c>
      <c r="B61" s="53" t="s">
        <v>209</v>
      </c>
      <c r="C61" s="13" t="s">
        <v>169</v>
      </c>
      <c r="D61" s="13">
        <v>2022</v>
      </c>
      <c r="E61" s="99"/>
      <c r="F61" s="99"/>
      <c r="G61" s="45">
        <v>750</v>
      </c>
      <c r="H61" s="45">
        <v>750</v>
      </c>
      <c r="I61" s="45"/>
      <c r="J61" s="45"/>
      <c r="K61" s="118">
        <f t="shared" si="22"/>
        <v>750</v>
      </c>
      <c r="L61" s="118"/>
      <c r="M61" s="118">
        <v>750</v>
      </c>
      <c r="N61" s="118"/>
      <c r="O61" s="118"/>
      <c r="P61" s="118"/>
      <c r="Q61" s="131"/>
      <c r="R61" s="137"/>
      <c r="S61" s="137"/>
      <c r="T61" s="137"/>
    </row>
    <row r="62" spans="1:20" s="129" customFormat="1" ht="37.5" customHeight="1">
      <c r="A62" s="145" t="s">
        <v>23</v>
      </c>
      <c r="B62" s="9" t="s">
        <v>170</v>
      </c>
      <c r="C62" s="13" t="s">
        <v>24</v>
      </c>
      <c r="D62" s="99" t="s">
        <v>72</v>
      </c>
      <c r="E62" s="63"/>
      <c r="F62" s="63"/>
      <c r="G62" s="45">
        <v>1000</v>
      </c>
      <c r="H62" s="45">
        <v>1000</v>
      </c>
      <c r="I62" s="45"/>
      <c r="J62" s="45"/>
      <c r="K62" s="142">
        <f t="shared" si="22"/>
        <v>1000</v>
      </c>
      <c r="L62" s="118">
        <v>550</v>
      </c>
      <c r="M62" s="118">
        <v>450</v>
      </c>
      <c r="N62" s="118"/>
      <c r="O62" s="118"/>
      <c r="P62" s="118"/>
      <c r="Q62" s="4"/>
      <c r="R62" s="137"/>
      <c r="S62" s="137"/>
      <c r="T62" s="137"/>
    </row>
    <row r="63" spans="1:20" s="129" customFormat="1" ht="42.75" customHeight="1">
      <c r="A63" s="145" t="s">
        <v>34</v>
      </c>
      <c r="B63" s="9" t="s">
        <v>536</v>
      </c>
      <c r="C63" s="13" t="s">
        <v>24</v>
      </c>
      <c r="D63" s="99" t="s">
        <v>74</v>
      </c>
      <c r="E63" s="13"/>
      <c r="F63" s="13"/>
      <c r="G63" s="45">
        <v>950</v>
      </c>
      <c r="H63" s="45">
        <v>950</v>
      </c>
      <c r="I63" s="45"/>
      <c r="J63" s="45"/>
      <c r="K63" s="142">
        <f t="shared" si="22"/>
        <v>950</v>
      </c>
      <c r="L63" s="118"/>
      <c r="M63" s="118"/>
      <c r="N63" s="118"/>
      <c r="O63" s="118">
        <v>500</v>
      </c>
      <c r="P63" s="118">
        <v>450</v>
      </c>
      <c r="Q63" s="4"/>
      <c r="R63" s="137"/>
      <c r="S63" s="137"/>
      <c r="T63" s="137"/>
    </row>
    <row r="64" spans="1:20" s="129" customFormat="1" ht="36" customHeight="1">
      <c r="A64" s="145" t="s">
        <v>35</v>
      </c>
      <c r="B64" s="9" t="s">
        <v>198</v>
      </c>
      <c r="C64" s="13" t="s">
        <v>24</v>
      </c>
      <c r="D64" s="99">
        <v>2025</v>
      </c>
      <c r="E64" s="13"/>
      <c r="F64" s="13"/>
      <c r="G64" s="45">
        <v>800</v>
      </c>
      <c r="H64" s="45">
        <v>800</v>
      </c>
      <c r="I64" s="45"/>
      <c r="J64" s="45"/>
      <c r="K64" s="142">
        <f t="shared" si="22"/>
        <v>800</v>
      </c>
      <c r="L64" s="118"/>
      <c r="M64" s="118"/>
      <c r="N64" s="118"/>
      <c r="O64" s="118"/>
      <c r="P64" s="118">
        <v>800</v>
      </c>
      <c r="Q64" s="4"/>
      <c r="R64" s="137"/>
      <c r="S64" s="137"/>
      <c r="T64" s="137"/>
    </row>
    <row r="65" spans="1:20" s="129" customFormat="1" ht="34.5" customHeight="1">
      <c r="A65" s="145" t="s">
        <v>36</v>
      </c>
      <c r="B65" s="53" t="s">
        <v>537</v>
      </c>
      <c r="C65" s="13" t="s">
        <v>69</v>
      </c>
      <c r="D65" s="13">
        <v>2024</v>
      </c>
      <c r="E65" s="99"/>
      <c r="F65" s="99"/>
      <c r="G65" s="45">
        <v>700</v>
      </c>
      <c r="H65" s="45">
        <v>700</v>
      </c>
      <c r="I65" s="45"/>
      <c r="J65" s="45"/>
      <c r="K65" s="142">
        <f t="shared" si="22"/>
        <v>700</v>
      </c>
      <c r="L65" s="142"/>
      <c r="M65" s="142"/>
      <c r="N65" s="142"/>
      <c r="O65" s="142">
        <v>700</v>
      </c>
      <c r="P65" s="142"/>
      <c r="Q65" s="151"/>
      <c r="R65" s="137"/>
      <c r="S65" s="137"/>
      <c r="T65" s="137"/>
    </row>
    <row r="66" spans="1:20" s="129" customFormat="1" ht="40.5" customHeight="1">
      <c r="A66" s="145" t="s">
        <v>37</v>
      </c>
      <c r="B66" s="53" t="s">
        <v>538</v>
      </c>
      <c r="C66" s="13" t="s">
        <v>124</v>
      </c>
      <c r="D66" s="13" t="s">
        <v>74</v>
      </c>
      <c r="E66" s="13"/>
      <c r="F66" s="13"/>
      <c r="G66" s="118">
        <v>1500</v>
      </c>
      <c r="H66" s="118">
        <v>1500</v>
      </c>
      <c r="I66" s="148"/>
      <c r="J66" s="148"/>
      <c r="K66" s="118">
        <f t="shared" si="22"/>
        <v>1500</v>
      </c>
      <c r="L66" s="118"/>
      <c r="M66" s="118"/>
      <c r="N66" s="118"/>
      <c r="O66" s="118">
        <v>800</v>
      </c>
      <c r="P66" s="118">
        <v>700</v>
      </c>
      <c r="Q66" s="118"/>
      <c r="R66" s="137"/>
      <c r="S66" s="137"/>
      <c r="T66" s="137"/>
    </row>
    <row r="67" spans="1:20" s="129" customFormat="1" ht="45" customHeight="1">
      <c r="A67" s="145" t="s">
        <v>38</v>
      </c>
      <c r="B67" s="53" t="s">
        <v>172</v>
      </c>
      <c r="C67" s="13" t="s">
        <v>173</v>
      </c>
      <c r="D67" s="13" t="s">
        <v>72</v>
      </c>
      <c r="E67" s="99"/>
      <c r="F67" s="99"/>
      <c r="G67" s="45">
        <v>950</v>
      </c>
      <c r="H67" s="45">
        <v>950</v>
      </c>
      <c r="I67" s="141"/>
      <c r="J67" s="141"/>
      <c r="K67" s="171">
        <f t="shared" si="22"/>
        <v>950</v>
      </c>
      <c r="L67" s="171">
        <v>600</v>
      </c>
      <c r="M67" s="171">
        <v>350</v>
      </c>
      <c r="N67" s="171"/>
      <c r="O67" s="171"/>
      <c r="P67" s="171"/>
      <c r="Q67" s="118"/>
      <c r="R67" s="137"/>
      <c r="S67" s="137"/>
      <c r="T67" s="137"/>
    </row>
    <row r="68" spans="1:20" s="129" customFormat="1" ht="41.25" customHeight="1">
      <c r="A68" s="145" t="s">
        <v>39</v>
      </c>
      <c r="B68" s="53" t="s">
        <v>207</v>
      </c>
      <c r="C68" s="13" t="s">
        <v>145</v>
      </c>
      <c r="D68" s="13" t="s">
        <v>71</v>
      </c>
      <c r="E68" s="13"/>
      <c r="F68" s="13"/>
      <c r="G68" s="45">
        <v>1300</v>
      </c>
      <c r="H68" s="45">
        <v>1300</v>
      </c>
      <c r="I68" s="148"/>
      <c r="J68" s="148"/>
      <c r="K68" s="46">
        <f t="shared" si="22"/>
        <v>1300</v>
      </c>
      <c r="L68" s="150"/>
      <c r="M68" s="150">
        <v>700</v>
      </c>
      <c r="N68" s="150">
        <v>600</v>
      </c>
      <c r="O68" s="150"/>
      <c r="P68" s="150"/>
      <c r="Q68" s="150"/>
      <c r="R68" s="137"/>
      <c r="S68" s="137"/>
      <c r="T68" s="137"/>
    </row>
    <row r="69" spans="1:20" s="129" customFormat="1" ht="38.25" customHeight="1">
      <c r="A69" s="145" t="s">
        <v>40</v>
      </c>
      <c r="B69" s="53" t="s">
        <v>192</v>
      </c>
      <c r="C69" s="13" t="s">
        <v>145</v>
      </c>
      <c r="D69" s="13">
        <v>2024</v>
      </c>
      <c r="E69" s="13"/>
      <c r="F69" s="13"/>
      <c r="G69" s="45">
        <v>1100</v>
      </c>
      <c r="H69" s="45">
        <v>1100</v>
      </c>
      <c r="I69" s="148"/>
      <c r="J69" s="148"/>
      <c r="K69" s="46">
        <f t="shared" si="22"/>
        <v>1100</v>
      </c>
      <c r="L69" s="150"/>
      <c r="M69" s="150"/>
      <c r="N69" s="150"/>
      <c r="O69" s="46">
        <v>1100</v>
      </c>
      <c r="P69" s="150"/>
      <c r="Q69" s="150"/>
      <c r="R69" s="137"/>
      <c r="S69" s="137"/>
      <c r="T69" s="137"/>
    </row>
    <row r="70" spans="1:20" s="129" customFormat="1" ht="33.75" customHeight="1">
      <c r="A70" s="145" t="s">
        <v>41</v>
      </c>
      <c r="B70" s="53" t="s">
        <v>174</v>
      </c>
      <c r="C70" s="13" t="s">
        <v>176</v>
      </c>
      <c r="D70" s="13" t="s">
        <v>72</v>
      </c>
      <c r="E70" s="99"/>
      <c r="F70" s="99"/>
      <c r="G70" s="45">
        <v>900</v>
      </c>
      <c r="H70" s="45">
        <v>900</v>
      </c>
      <c r="I70" s="141"/>
      <c r="J70" s="141"/>
      <c r="K70" s="142">
        <f t="shared" si="22"/>
        <v>900</v>
      </c>
      <c r="L70" s="118">
        <v>700</v>
      </c>
      <c r="M70" s="118">
        <v>200</v>
      </c>
      <c r="N70" s="118"/>
      <c r="O70" s="118"/>
      <c r="P70" s="118"/>
      <c r="Q70" s="118"/>
      <c r="R70" s="137"/>
      <c r="S70" s="137"/>
      <c r="T70" s="137"/>
    </row>
    <row r="71" spans="1:20" s="129" customFormat="1" ht="30.75" customHeight="1">
      <c r="A71" s="145" t="s">
        <v>42</v>
      </c>
      <c r="B71" s="73" t="s">
        <v>193</v>
      </c>
      <c r="C71" s="13" t="s">
        <v>176</v>
      </c>
      <c r="D71" s="74" t="s">
        <v>74</v>
      </c>
      <c r="E71" s="99"/>
      <c r="F71" s="99"/>
      <c r="G71" s="45">
        <v>750</v>
      </c>
      <c r="H71" s="45">
        <v>750</v>
      </c>
      <c r="I71" s="141"/>
      <c r="J71" s="141"/>
      <c r="K71" s="142">
        <f t="shared" si="22"/>
        <v>750</v>
      </c>
      <c r="L71" s="118"/>
      <c r="M71" s="118"/>
      <c r="N71" s="118"/>
      <c r="O71" s="118">
        <v>400</v>
      </c>
      <c r="P71" s="118">
        <v>350</v>
      </c>
      <c r="Q71" s="118"/>
      <c r="R71" s="137"/>
      <c r="S71" s="137"/>
      <c r="T71" s="137"/>
    </row>
    <row r="72" spans="1:20" s="129" customFormat="1" ht="46.5" customHeight="1">
      <c r="A72" s="145" t="s">
        <v>43</v>
      </c>
      <c r="B72" s="9" t="s">
        <v>177</v>
      </c>
      <c r="C72" s="13" t="s">
        <v>150</v>
      </c>
      <c r="D72" s="99">
        <v>2021</v>
      </c>
      <c r="E72" s="74"/>
      <c r="F72" s="74"/>
      <c r="G72" s="66">
        <v>700</v>
      </c>
      <c r="H72" s="66">
        <v>700</v>
      </c>
      <c r="I72" s="172"/>
      <c r="J72" s="172"/>
      <c r="K72" s="142">
        <f t="shared" si="22"/>
        <v>700</v>
      </c>
      <c r="L72" s="143">
        <v>700</v>
      </c>
      <c r="M72" s="143"/>
      <c r="N72" s="143"/>
      <c r="O72" s="143"/>
      <c r="P72" s="143"/>
      <c r="Q72" s="147"/>
      <c r="R72" s="137"/>
      <c r="S72" s="137"/>
      <c r="T72" s="137"/>
    </row>
    <row r="73" spans="1:20" s="129" customFormat="1" ht="37.5" customHeight="1">
      <c r="A73" s="145" t="s">
        <v>44</v>
      </c>
      <c r="B73" s="9" t="s">
        <v>200</v>
      </c>
      <c r="C73" s="13" t="s">
        <v>150</v>
      </c>
      <c r="D73" s="99">
        <v>2025</v>
      </c>
      <c r="E73" s="146"/>
      <c r="F73" s="146"/>
      <c r="G73" s="66">
        <v>950</v>
      </c>
      <c r="H73" s="66">
        <v>950</v>
      </c>
      <c r="I73" s="149"/>
      <c r="J73" s="149"/>
      <c r="K73" s="142">
        <f t="shared" si="22"/>
        <v>950</v>
      </c>
      <c r="L73" s="143"/>
      <c r="M73" s="143"/>
      <c r="N73" s="143"/>
      <c r="O73" s="143"/>
      <c r="P73" s="143">
        <v>950</v>
      </c>
      <c r="Q73" s="147"/>
      <c r="R73" s="137"/>
      <c r="S73" s="137"/>
      <c r="T73" s="137"/>
    </row>
    <row r="74" spans="1:20" s="129" customFormat="1" ht="40.5" customHeight="1">
      <c r="A74" s="145" t="s">
        <v>45</v>
      </c>
      <c r="B74" s="9" t="s">
        <v>179</v>
      </c>
      <c r="C74" s="13" t="s">
        <v>122</v>
      </c>
      <c r="D74" s="13" t="s">
        <v>72</v>
      </c>
      <c r="E74" s="13"/>
      <c r="F74" s="13"/>
      <c r="G74" s="45">
        <v>800</v>
      </c>
      <c r="H74" s="45">
        <v>800</v>
      </c>
      <c r="I74" s="148"/>
      <c r="J74" s="148"/>
      <c r="K74" s="142">
        <f t="shared" si="22"/>
        <v>800</v>
      </c>
      <c r="L74" s="118">
        <v>500</v>
      </c>
      <c r="M74" s="118">
        <v>300</v>
      </c>
      <c r="N74" s="118"/>
      <c r="O74" s="118"/>
      <c r="P74" s="118"/>
      <c r="Q74" s="118"/>
      <c r="R74" s="137"/>
      <c r="S74" s="137"/>
      <c r="T74" s="137"/>
    </row>
    <row r="75" spans="1:20" s="129" customFormat="1" ht="42" customHeight="1">
      <c r="A75" s="145" t="s">
        <v>46</v>
      </c>
      <c r="B75" s="53" t="s">
        <v>186</v>
      </c>
      <c r="C75" s="13" t="s">
        <v>30</v>
      </c>
      <c r="D75" s="13" t="s">
        <v>73</v>
      </c>
      <c r="E75" s="52"/>
      <c r="F75" s="52"/>
      <c r="G75" s="45">
        <v>850</v>
      </c>
      <c r="H75" s="45">
        <v>850</v>
      </c>
      <c r="I75" s="173"/>
      <c r="J75" s="173"/>
      <c r="K75" s="118">
        <f t="shared" si="22"/>
        <v>850</v>
      </c>
      <c r="L75" s="118"/>
      <c r="M75" s="118"/>
      <c r="N75" s="118">
        <v>500</v>
      </c>
      <c r="O75" s="118">
        <v>350</v>
      </c>
      <c r="P75" s="118"/>
      <c r="Q75" s="118"/>
      <c r="R75" s="137"/>
      <c r="S75" s="137"/>
      <c r="T75" s="137"/>
    </row>
    <row r="76" spans="1:20" s="129" customFormat="1" ht="42" customHeight="1">
      <c r="A76" s="145" t="s">
        <v>47</v>
      </c>
      <c r="B76" s="53" t="s">
        <v>194</v>
      </c>
      <c r="C76" s="13" t="s">
        <v>31</v>
      </c>
      <c r="D76" s="13" t="s">
        <v>74</v>
      </c>
      <c r="E76" s="63"/>
      <c r="F76" s="63"/>
      <c r="G76" s="4">
        <v>750</v>
      </c>
      <c r="H76" s="4">
        <v>750</v>
      </c>
      <c r="I76" s="4"/>
      <c r="J76" s="4"/>
      <c r="K76" s="142">
        <f t="shared" si="22"/>
        <v>750</v>
      </c>
      <c r="L76" s="118"/>
      <c r="M76" s="118"/>
      <c r="N76" s="118"/>
      <c r="O76" s="118">
        <v>400</v>
      </c>
      <c r="P76" s="118">
        <v>350</v>
      </c>
      <c r="Q76" s="118"/>
      <c r="R76" s="137"/>
      <c r="S76" s="137"/>
      <c r="T76" s="137"/>
    </row>
    <row r="77" spans="1:20" s="129" customFormat="1" ht="38.25" customHeight="1">
      <c r="A77" s="145" t="s">
        <v>48</v>
      </c>
      <c r="B77" s="9" t="s">
        <v>539</v>
      </c>
      <c r="C77" s="13" t="s">
        <v>28</v>
      </c>
      <c r="D77" s="13" t="s">
        <v>73</v>
      </c>
      <c r="E77" s="146"/>
      <c r="F77" s="146"/>
      <c r="G77" s="174">
        <v>1150</v>
      </c>
      <c r="H77" s="174">
        <v>1150</v>
      </c>
      <c r="I77" s="174"/>
      <c r="J77" s="174"/>
      <c r="K77" s="174">
        <f t="shared" si="22"/>
        <v>1150</v>
      </c>
      <c r="L77" s="142"/>
      <c r="M77" s="142"/>
      <c r="N77" s="142">
        <v>650</v>
      </c>
      <c r="O77" s="142">
        <v>500</v>
      </c>
      <c r="P77" s="142"/>
      <c r="Q77" s="150"/>
      <c r="R77" s="137"/>
      <c r="S77" s="137"/>
      <c r="T77" s="137"/>
    </row>
    <row r="78" spans="1:20" s="129" customFormat="1" ht="42.75" customHeight="1">
      <c r="A78" s="145" t="s">
        <v>49</v>
      </c>
      <c r="B78" s="53" t="s">
        <v>540</v>
      </c>
      <c r="C78" s="13" t="s">
        <v>28</v>
      </c>
      <c r="D78" s="13">
        <v>2024</v>
      </c>
      <c r="E78" s="13"/>
      <c r="F78" s="13"/>
      <c r="G78" s="174">
        <v>600</v>
      </c>
      <c r="H78" s="174">
        <v>600</v>
      </c>
      <c r="I78" s="174"/>
      <c r="J78" s="174"/>
      <c r="K78" s="174">
        <f t="shared" si="22"/>
        <v>600</v>
      </c>
      <c r="L78" s="118"/>
      <c r="M78" s="118"/>
      <c r="N78" s="118"/>
      <c r="O78" s="118">
        <v>600</v>
      </c>
      <c r="P78" s="118"/>
      <c r="Q78" s="118"/>
      <c r="R78" s="137"/>
      <c r="S78" s="137"/>
      <c r="T78" s="137"/>
    </row>
    <row r="79" spans="1:20" s="129" customFormat="1" ht="39" customHeight="1">
      <c r="A79" s="145" t="s">
        <v>50</v>
      </c>
      <c r="B79" s="175" t="s">
        <v>541</v>
      </c>
      <c r="C79" s="13" t="s">
        <v>29</v>
      </c>
      <c r="D79" s="146">
        <v>2023</v>
      </c>
      <c r="E79" s="13"/>
      <c r="F79" s="13"/>
      <c r="G79" s="45">
        <v>900</v>
      </c>
      <c r="H79" s="45">
        <v>900</v>
      </c>
      <c r="I79" s="45"/>
      <c r="J79" s="45"/>
      <c r="K79" s="118">
        <f t="shared" si="22"/>
        <v>900</v>
      </c>
      <c r="L79" s="118"/>
      <c r="M79" s="176"/>
      <c r="N79" s="118">
        <v>900</v>
      </c>
      <c r="O79" s="176"/>
      <c r="P79" s="176"/>
      <c r="Q79" s="131"/>
      <c r="R79" s="137"/>
      <c r="S79" s="137"/>
      <c r="T79" s="137"/>
    </row>
    <row r="80" spans="1:20" s="129" customFormat="1" ht="39" customHeight="1">
      <c r="A80" s="145" t="s">
        <v>51</v>
      </c>
      <c r="B80" s="9" t="s">
        <v>181</v>
      </c>
      <c r="C80" s="13" t="s">
        <v>100</v>
      </c>
      <c r="D80" s="99" t="s">
        <v>72</v>
      </c>
      <c r="E80" s="99"/>
      <c r="F80" s="99"/>
      <c r="G80" s="45">
        <v>2500</v>
      </c>
      <c r="H80" s="45">
        <v>2500</v>
      </c>
      <c r="I80" s="45"/>
      <c r="J80" s="141"/>
      <c r="K80" s="142">
        <f t="shared" si="22"/>
        <v>2500</v>
      </c>
      <c r="L80" s="147">
        <v>1200</v>
      </c>
      <c r="M80" s="147">
        <v>1300</v>
      </c>
      <c r="N80" s="147"/>
      <c r="O80" s="147"/>
      <c r="P80" s="176"/>
      <c r="Q80" s="131"/>
      <c r="R80" s="137"/>
      <c r="S80" s="137"/>
      <c r="T80" s="137"/>
    </row>
    <row r="81" spans="1:20" s="129" customFormat="1" ht="50.25" customHeight="1">
      <c r="A81" s="145" t="s">
        <v>52</v>
      </c>
      <c r="B81" s="9" t="s">
        <v>183</v>
      </c>
      <c r="C81" s="13" t="s">
        <v>100</v>
      </c>
      <c r="D81" s="99" t="s">
        <v>72</v>
      </c>
      <c r="E81" s="98"/>
      <c r="F81" s="98"/>
      <c r="G81" s="45">
        <v>4400</v>
      </c>
      <c r="H81" s="45">
        <v>4400</v>
      </c>
      <c r="I81" s="45"/>
      <c r="J81" s="3"/>
      <c r="K81" s="142">
        <f t="shared" ref="K81:K89" si="23">SUM(L81:P81)</f>
        <v>4400</v>
      </c>
      <c r="L81" s="147">
        <v>2196</v>
      </c>
      <c r="M81" s="147">
        <v>2204</v>
      </c>
      <c r="N81" s="147"/>
      <c r="O81" s="147"/>
      <c r="P81" s="147"/>
      <c r="Q81" s="131"/>
      <c r="R81" s="137"/>
      <c r="S81" s="137"/>
      <c r="T81" s="137"/>
    </row>
    <row r="82" spans="1:20" s="129" customFormat="1" ht="39" customHeight="1">
      <c r="A82" s="145" t="s">
        <v>53</v>
      </c>
      <c r="B82" s="9" t="s">
        <v>542</v>
      </c>
      <c r="C82" s="13" t="s">
        <v>100</v>
      </c>
      <c r="D82" s="99">
        <v>2025</v>
      </c>
      <c r="E82" s="99"/>
      <c r="F82" s="99"/>
      <c r="G82" s="147">
        <v>1100</v>
      </c>
      <c r="H82" s="147">
        <v>1100</v>
      </c>
      <c r="I82" s="45"/>
      <c r="J82" s="141"/>
      <c r="K82" s="142">
        <f t="shared" si="23"/>
        <v>1100</v>
      </c>
      <c r="L82" s="147"/>
      <c r="M82" s="147"/>
      <c r="N82" s="147"/>
      <c r="O82" s="147"/>
      <c r="P82" s="147">
        <v>1100</v>
      </c>
      <c r="Q82" s="131"/>
      <c r="R82" s="137"/>
      <c r="S82" s="137"/>
      <c r="T82" s="137"/>
    </row>
    <row r="83" spans="1:20" s="129" customFormat="1" ht="39" customHeight="1">
      <c r="A83" s="145" t="s">
        <v>54</v>
      </c>
      <c r="B83" s="9" t="s">
        <v>185</v>
      </c>
      <c r="C83" s="13" t="s">
        <v>100</v>
      </c>
      <c r="D83" s="99" t="s">
        <v>73</v>
      </c>
      <c r="E83" s="99"/>
      <c r="F83" s="99"/>
      <c r="G83" s="45">
        <v>2000</v>
      </c>
      <c r="H83" s="45">
        <v>2000</v>
      </c>
      <c r="I83" s="45"/>
      <c r="J83" s="141"/>
      <c r="K83" s="142">
        <f t="shared" si="23"/>
        <v>2000</v>
      </c>
      <c r="L83" s="147"/>
      <c r="M83" s="147"/>
      <c r="N83" s="147">
        <v>1000</v>
      </c>
      <c r="O83" s="147">
        <v>1000</v>
      </c>
      <c r="P83" s="147"/>
      <c r="Q83" s="131"/>
      <c r="R83" s="137"/>
      <c r="S83" s="137"/>
      <c r="T83" s="137"/>
    </row>
    <row r="84" spans="1:20" s="129" customFormat="1" ht="39" customHeight="1">
      <c r="A84" s="145" t="s">
        <v>55</v>
      </c>
      <c r="B84" s="9" t="s">
        <v>543</v>
      </c>
      <c r="C84" s="13" t="s">
        <v>100</v>
      </c>
      <c r="D84" s="99" t="s">
        <v>74</v>
      </c>
      <c r="E84" s="99"/>
      <c r="F84" s="99"/>
      <c r="G84" s="45">
        <v>1500</v>
      </c>
      <c r="H84" s="45">
        <v>1500</v>
      </c>
      <c r="I84" s="45"/>
      <c r="J84" s="141"/>
      <c r="K84" s="142">
        <f t="shared" si="23"/>
        <v>1500</v>
      </c>
      <c r="L84" s="147"/>
      <c r="M84" s="147"/>
      <c r="N84" s="147"/>
      <c r="O84" s="147">
        <v>700</v>
      </c>
      <c r="P84" s="147">
        <v>800</v>
      </c>
      <c r="Q84" s="131"/>
      <c r="R84" s="137"/>
      <c r="S84" s="137"/>
      <c r="T84" s="137"/>
    </row>
    <row r="85" spans="1:20" s="129" customFormat="1" ht="49.5" customHeight="1">
      <c r="A85" s="145" t="s">
        <v>56</v>
      </c>
      <c r="B85" s="9" t="s">
        <v>203</v>
      </c>
      <c r="C85" s="13" t="s">
        <v>100</v>
      </c>
      <c r="D85" s="99" t="s">
        <v>544</v>
      </c>
      <c r="E85" s="99"/>
      <c r="F85" s="99"/>
      <c r="G85" s="45">
        <v>2000</v>
      </c>
      <c r="H85" s="45">
        <v>2000</v>
      </c>
      <c r="I85" s="45"/>
      <c r="J85" s="141"/>
      <c r="K85" s="142">
        <f t="shared" si="23"/>
        <v>1500</v>
      </c>
      <c r="L85" s="147"/>
      <c r="M85" s="147"/>
      <c r="N85" s="147"/>
      <c r="O85" s="147"/>
      <c r="P85" s="147">
        <v>1500</v>
      </c>
      <c r="Q85" s="131"/>
      <c r="R85" s="137"/>
      <c r="S85" s="137"/>
      <c r="T85" s="137"/>
    </row>
    <row r="86" spans="1:20" s="129" customFormat="1" ht="54" customHeight="1">
      <c r="A86" s="145" t="s">
        <v>57</v>
      </c>
      <c r="B86" s="9" t="s">
        <v>205</v>
      </c>
      <c r="C86" s="13" t="s">
        <v>100</v>
      </c>
      <c r="D86" s="99">
        <v>2025</v>
      </c>
      <c r="E86" s="99"/>
      <c r="F86" s="99"/>
      <c r="G86" s="45">
        <v>1800</v>
      </c>
      <c r="H86" s="45">
        <v>1800</v>
      </c>
      <c r="I86" s="45"/>
      <c r="J86" s="141"/>
      <c r="K86" s="142">
        <f t="shared" si="23"/>
        <v>1800</v>
      </c>
      <c r="L86" s="147"/>
      <c r="M86" s="147"/>
      <c r="N86" s="147"/>
      <c r="O86" s="147"/>
      <c r="P86" s="147">
        <v>1800</v>
      </c>
      <c r="Q86" s="131"/>
      <c r="R86" s="137"/>
      <c r="S86" s="137"/>
      <c r="T86" s="137"/>
    </row>
    <row r="87" spans="1:20" s="129" customFormat="1" ht="39" customHeight="1">
      <c r="A87" s="145" t="s">
        <v>58</v>
      </c>
      <c r="B87" s="9" t="s">
        <v>206</v>
      </c>
      <c r="C87" s="13" t="s">
        <v>100</v>
      </c>
      <c r="D87" s="99">
        <v>2025</v>
      </c>
      <c r="E87" s="99"/>
      <c r="F87" s="99"/>
      <c r="G87" s="45">
        <v>2000</v>
      </c>
      <c r="H87" s="45">
        <v>2000</v>
      </c>
      <c r="I87" s="45"/>
      <c r="J87" s="141"/>
      <c r="K87" s="142">
        <f t="shared" si="23"/>
        <v>2000</v>
      </c>
      <c r="L87" s="147"/>
      <c r="M87" s="147"/>
      <c r="N87" s="147"/>
      <c r="O87" s="147"/>
      <c r="P87" s="147">
        <v>2000</v>
      </c>
      <c r="Q87" s="131"/>
      <c r="R87" s="137"/>
      <c r="S87" s="137"/>
      <c r="T87" s="137"/>
    </row>
    <row r="88" spans="1:20" s="129" customFormat="1" ht="35.25" customHeight="1">
      <c r="A88" s="145" t="s">
        <v>59</v>
      </c>
      <c r="B88" s="9" t="s">
        <v>545</v>
      </c>
      <c r="C88" s="13" t="s">
        <v>100</v>
      </c>
      <c r="D88" s="99" t="s">
        <v>74</v>
      </c>
      <c r="E88" s="99"/>
      <c r="F88" s="99"/>
      <c r="G88" s="45">
        <v>9500</v>
      </c>
      <c r="H88" s="45">
        <v>9500</v>
      </c>
      <c r="I88" s="45"/>
      <c r="J88" s="141"/>
      <c r="K88" s="142">
        <f t="shared" si="23"/>
        <v>9500</v>
      </c>
      <c r="L88" s="147"/>
      <c r="M88" s="147"/>
      <c r="N88" s="147"/>
      <c r="O88" s="147">
        <v>4500</v>
      </c>
      <c r="P88" s="147">
        <v>5000</v>
      </c>
      <c r="Q88" s="131"/>
      <c r="R88" s="137"/>
      <c r="S88" s="137"/>
      <c r="T88" s="137"/>
    </row>
    <row r="89" spans="1:20" s="129" customFormat="1" ht="39" customHeight="1">
      <c r="A89" s="145" t="s">
        <v>60</v>
      </c>
      <c r="B89" s="9" t="s">
        <v>546</v>
      </c>
      <c r="C89" s="13" t="s">
        <v>100</v>
      </c>
      <c r="D89" s="63" t="s">
        <v>73</v>
      </c>
      <c r="E89" s="99"/>
      <c r="F89" s="99"/>
      <c r="G89" s="45">
        <v>2800</v>
      </c>
      <c r="H89" s="45">
        <v>2800</v>
      </c>
      <c r="I89" s="45"/>
      <c r="J89" s="141"/>
      <c r="K89" s="142">
        <f t="shared" si="23"/>
        <v>2800</v>
      </c>
      <c r="L89" s="147"/>
      <c r="M89" s="147"/>
      <c r="N89" s="147">
        <v>1800</v>
      </c>
      <c r="O89" s="147">
        <v>1000</v>
      </c>
      <c r="P89" s="147"/>
      <c r="Q89" s="131"/>
      <c r="R89" s="137"/>
      <c r="S89" s="137"/>
      <c r="T89" s="137"/>
    </row>
    <row r="90" spans="1:20" s="129" customFormat="1" ht="25.5" customHeight="1">
      <c r="A90" s="132" t="s">
        <v>547</v>
      </c>
      <c r="B90" s="133" t="s">
        <v>548</v>
      </c>
      <c r="C90" s="138"/>
      <c r="D90" s="138"/>
      <c r="E90" s="139"/>
      <c r="F90" s="139"/>
      <c r="G90" s="136">
        <f>G91</f>
        <v>2200</v>
      </c>
      <c r="H90" s="136">
        <f t="shared" ref="H90:O91" si="24">H91</f>
        <v>2200</v>
      </c>
      <c r="I90" s="136">
        <f t="shared" si="24"/>
        <v>0</v>
      </c>
      <c r="J90" s="136">
        <f t="shared" si="24"/>
        <v>0</v>
      </c>
      <c r="K90" s="136">
        <f t="shared" si="24"/>
        <v>2200</v>
      </c>
      <c r="L90" s="136">
        <f t="shared" si="24"/>
        <v>0</v>
      </c>
      <c r="M90" s="136">
        <f t="shared" si="24"/>
        <v>1100</v>
      </c>
      <c r="N90" s="136">
        <f t="shared" si="24"/>
        <v>1100</v>
      </c>
      <c r="O90" s="136">
        <f t="shared" si="24"/>
        <v>0</v>
      </c>
      <c r="P90" s="131"/>
      <c r="Q90" s="131"/>
      <c r="R90" s="137"/>
      <c r="S90" s="137"/>
      <c r="T90" s="137"/>
    </row>
    <row r="91" spans="1:20" s="129" customFormat="1" ht="32.25" customHeight="1">
      <c r="A91" s="120" t="s">
        <v>9</v>
      </c>
      <c r="B91" s="130" t="s">
        <v>94</v>
      </c>
      <c r="C91" s="138"/>
      <c r="D91" s="138"/>
      <c r="E91" s="139"/>
      <c r="F91" s="139"/>
      <c r="G91" s="125">
        <f>G92</f>
        <v>2200</v>
      </c>
      <c r="H91" s="125">
        <f t="shared" si="24"/>
        <v>2200</v>
      </c>
      <c r="I91" s="125">
        <f t="shared" si="24"/>
        <v>0</v>
      </c>
      <c r="J91" s="125">
        <f t="shared" si="24"/>
        <v>0</v>
      </c>
      <c r="K91" s="125">
        <f t="shared" si="24"/>
        <v>2200</v>
      </c>
      <c r="L91" s="125">
        <f t="shared" si="24"/>
        <v>0</v>
      </c>
      <c r="M91" s="125">
        <f t="shared" si="24"/>
        <v>1100</v>
      </c>
      <c r="N91" s="125">
        <f t="shared" si="24"/>
        <v>1100</v>
      </c>
      <c r="O91" s="125">
        <f t="shared" si="24"/>
        <v>0</v>
      </c>
      <c r="P91" s="131"/>
      <c r="Q91" s="131"/>
      <c r="R91" s="137"/>
      <c r="S91" s="137"/>
      <c r="T91" s="137"/>
    </row>
    <row r="92" spans="1:20" s="129" customFormat="1" ht="30" customHeight="1">
      <c r="A92" s="145" t="s">
        <v>13</v>
      </c>
      <c r="B92" s="53" t="s">
        <v>241</v>
      </c>
      <c r="C92" s="13" t="s">
        <v>26</v>
      </c>
      <c r="D92" s="13" t="s">
        <v>71</v>
      </c>
      <c r="E92" s="13"/>
      <c r="F92" s="13"/>
      <c r="G92" s="45">
        <v>2200</v>
      </c>
      <c r="H92" s="45">
        <v>2200</v>
      </c>
      <c r="I92" s="148"/>
      <c r="J92" s="148"/>
      <c r="K92" s="118">
        <f>SUM(L92:P92)</f>
        <v>2200</v>
      </c>
      <c r="L92" s="118"/>
      <c r="M92" s="118">
        <v>1100</v>
      </c>
      <c r="N92" s="118">
        <v>1100</v>
      </c>
      <c r="O92" s="118"/>
      <c r="P92" s="131"/>
      <c r="Q92" s="131"/>
      <c r="R92" s="137"/>
      <c r="S92" s="137"/>
      <c r="T92" s="137"/>
    </row>
    <row r="93" spans="1:20" s="129" customFormat="1" ht="24.75" customHeight="1">
      <c r="A93" s="132" t="s">
        <v>35</v>
      </c>
      <c r="B93" s="177" t="s">
        <v>222</v>
      </c>
      <c r="C93" s="138"/>
      <c r="D93" s="138"/>
      <c r="E93" s="139"/>
      <c r="F93" s="139"/>
      <c r="G93" s="136">
        <f t="shared" ref="G93:P93" si="25">G94+G97</f>
        <v>18307.197</v>
      </c>
      <c r="H93" s="136">
        <f t="shared" si="25"/>
        <v>18307.197</v>
      </c>
      <c r="I93" s="136">
        <f t="shared" si="25"/>
        <v>3125.7</v>
      </c>
      <c r="J93" s="136">
        <f t="shared" si="25"/>
        <v>3125.7</v>
      </c>
      <c r="K93" s="136">
        <f t="shared" si="25"/>
        <v>15181</v>
      </c>
      <c r="L93" s="136">
        <f t="shared" si="25"/>
        <v>3231</v>
      </c>
      <c r="M93" s="136">
        <f t="shared" si="25"/>
        <v>4300</v>
      </c>
      <c r="N93" s="136">
        <f t="shared" si="25"/>
        <v>3550</v>
      </c>
      <c r="O93" s="136">
        <f t="shared" si="25"/>
        <v>1400</v>
      </c>
      <c r="P93" s="136">
        <f t="shared" si="25"/>
        <v>2700</v>
      </c>
      <c r="Q93" s="131"/>
      <c r="R93" s="137"/>
      <c r="S93" s="137"/>
      <c r="T93" s="137"/>
    </row>
    <row r="94" spans="1:20" s="129" customFormat="1" ht="39" customHeight="1">
      <c r="A94" s="132" t="s">
        <v>9</v>
      </c>
      <c r="B94" s="51" t="s">
        <v>102</v>
      </c>
      <c r="C94" s="138"/>
      <c r="D94" s="138"/>
      <c r="E94" s="139"/>
      <c r="F94" s="139"/>
      <c r="G94" s="136">
        <f>SUM(G95:G96)</f>
        <v>4957.1970000000001</v>
      </c>
      <c r="H94" s="136">
        <f t="shared" ref="H94:P94" si="26">SUM(H95:H96)</f>
        <v>4957.1970000000001</v>
      </c>
      <c r="I94" s="136">
        <f t="shared" si="26"/>
        <v>3125.7</v>
      </c>
      <c r="J94" s="136">
        <f t="shared" si="26"/>
        <v>3125.7</v>
      </c>
      <c r="K94" s="136">
        <f t="shared" si="26"/>
        <v>1831</v>
      </c>
      <c r="L94" s="136">
        <f t="shared" si="26"/>
        <v>1831</v>
      </c>
      <c r="M94" s="136">
        <f t="shared" si="26"/>
        <v>0</v>
      </c>
      <c r="N94" s="136">
        <f t="shared" si="26"/>
        <v>0</v>
      </c>
      <c r="O94" s="136">
        <f t="shared" si="26"/>
        <v>0</v>
      </c>
      <c r="P94" s="136">
        <f t="shared" si="26"/>
        <v>0</v>
      </c>
      <c r="Q94" s="131"/>
      <c r="R94" s="137"/>
      <c r="S94" s="137"/>
      <c r="T94" s="137"/>
    </row>
    <row r="95" spans="1:20" s="129" customFormat="1" ht="30" customHeight="1">
      <c r="A95" s="145" t="s">
        <v>13</v>
      </c>
      <c r="B95" s="9" t="s">
        <v>223</v>
      </c>
      <c r="C95" s="13" t="s">
        <v>31</v>
      </c>
      <c r="D95" s="13" t="s">
        <v>104</v>
      </c>
      <c r="E95" s="146"/>
      <c r="F95" s="146"/>
      <c r="G95" s="149">
        <v>3023</v>
      </c>
      <c r="H95" s="149">
        <v>3023</v>
      </c>
      <c r="I95" s="178">
        <f>1780+645.7</f>
        <v>2425.6999999999998</v>
      </c>
      <c r="J95" s="178">
        <f>1780+645.7</f>
        <v>2425.6999999999998</v>
      </c>
      <c r="K95" s="142">
        <f>SUM(L95:P95)</f>
        <v>597</v>
      </c>
      <c r="L95" s="142">
        <v>597</v>
      </c>
      <c r="M95" s="167"/>
      <c r="N95" s="167"/>
      <c r="O95" s="131"/>
      <c r="P95" s="131"/>
      <c r="Q95" s="131"/>
      <c r="R95" s="137"/>
      <c r="S95" s="137"/>
      <c r="T95" s="137"/>
    </row>
    <row r="96" spans="1:20" s="129" customFormat="1" ht="24.75" customHeight="1">
      <c r="A96" s="145" t="s">
        <v>22</v>
      </c>
      <c r="B96" s="53" t="s">
        <v>224</v>
      </c>
      <c r="C96" s="13" t="s">
        <v>29</v>
      </c>
      <c r="D96" s="13" t="s">
        <v>511</v>
      </c>
      <c r="E96" s="146"/>
      <c r="F96" s="146"/>
      <c r="G96" s="44">
        <v>1934.1969999999999</v>
      </c>
      <c r="H96" s="44">
        <v>1934.1969999999999</v>
      </c>
      <c r="I96" s="44">
        <v>700</v>
      </c>
      <c r="J96" s="44">
        <v>700</v>
      </c>
      <c r="K96" s="142">
        <f>SUM(L96:P96)</f>
        <v>1234</v>
      </c>
      <c r="L96" s="142">
        <v>1234</v>
      </c>
      <c r="M96" s="142"/>
      <c r="N96" s="142"/>
      <c r="O96" s="131"/>
      <c r="P96" s="131"/>
      <c r="Q96" s="131"/>
      <c r="R96" s="137"/>
      <c r="S96" s="137"/>
      <c r="T96" s="137"/>
    </row>
    <row r="97" spans="1:21" s="129" customFormat="1" ht="39" customHeight="1">
      <c r="A97" s="34" t="s">
        <v>10</v>
      </c>
      <c r="B97" s="35" t="s">
        <v>94</v>
      </c>
      <c r="C97" s="52"/>
      <c r="D97" s="52"/>
      <c r="E97" s="179"/>
      <c r="F97" s="179"/>
      <c r="G97" s="37">
        <f>SUM(G98:G105)</f>
        <v>13350</v>
      </c>
      <c r="H97" s="37">
        <f t="shared" ref="H97:O97" si="27">SUM(H98:H105)</f>
        <v>13350</v>
      </c>
      <c r="I97" s="37">
        <f t="shared" si="27"/>
        <v>0</v>
      </c>
      <c r="J97" s="37">
        <f t="shared" si="27"/>
        <v>0</v>
      </c>
      <c r="K97" s="37">
        <f t="shared" si="27"/>
        <v>13350</v>
      </c>
      <c r="L97" s="37">
        <f t="shared" si="27"/>
        <v>1400</v>
      </c>
      <c r="M97" s="37">
        <f t="shared" si="27"/>
        <v>4300</v>
      </c>
      <c r="N97" s="37">
        <f t="shared" si="27"/>
        <v>3550</v>
      </c>
      <c r="O97" s="37">
        <f t="shared" si="27"/>
        <v>1400</v>
      </c>
      <c r="P97" s="37">
        <f>SUM(P98:P105)</f>
        <v>2700</v>
      </c>
      <c r="Q97" s="131"/>
      <c r="R97" s="137"/>
      <c r="S97" s="137"/>
      <c r="T97" s="137"/>
    </row>
    <row r="98" spans="1:21" s="129" customFormat="1" ht="45.75" customHeight="1">
      <c r="A98" s="40" t="s">
        <v>13</v>
      </c>
      <c r="B98" s="9" t="s">
        <v>549</v>
      </c>
      <c r="C98" s="13" t="s">
        <v>33</v>
      </c>
      <c r="D98" s="99" t="s">
        <v>73</v>
      </c>
      <c r="E98" s="99"/>
      <c r="F98" s="99"/>
      <c r="G98" s="45">
        <v>1700</v>
      </c>
      <c r="H98" s="45">
        <v>1700</v>
      </c>
      <c r="I98" s="141"/>
      <c r="J98" s="141"/>
      <c r="K98" s="118">
        <f t="shared" ref="K98:K105" si="28">SUM(L98:P98)</f>
        <v>1700</v>
      </c>
      <c r="L98" s="118"/>
      <c r="M98" s="118"/>
      <c r="N98" s="118">
        <v>1100</v>
      </c>
      <c r="O98" s="118">
        <v>600</v>
      </c>
      <c r="P98" s="131"/>
      <c r="Q98" s="131"/>
      <c r="R98" s="137"/>
      <c r="S98" s="137"/>
      <c r="T98" s="137"/>
    </row>
    <row r="99" spans="1:21" s="129" customFormat="1" ht="37.5" customHeight="1">
      <c r="A99" s="40" t="s">
        <v>22</v>
      </c>
      <c r="B99" s="53" t="s">
        <v>19</v>
      </c>
      <c r="C99" s="13" t="s">
        <v>173</v>
      </c>
      <c r="D99" s="13" t="s">
        <v>71</v>
      </c>
      <c r="E99" s="99"/>
      <c r="F99" s="99"/>
      <c r="G99" s="45">
        <v>2000</v>
      </c>
      <c r="H99" s="45">
        <v>2000</v>
      </c>
      <c r="I99" s="141"/>
      <c r="J99" s="141"/>
      <c r="K99" s="171">
        <f t="shared" si="28"/>
        <v>2000</v>
      </c>
      <c r="L99" s="142"/>
      <c r="M99" s="142">
        <v>1000</v>
      </c>
      <c r="N99" s="142">
        <v>1000</v>
      </c>
      <c r="O99" s="142"/>
      <c r="P99" s="131"/>
      <c r="Q99" s="131"/>
      <c r="R99" s="137"/>
      <c r="S99" s="137"/>
      <c r="T99" s="137"/>
    </row>
    <row r="100" spans="1:21" s="129" customFormat="1" ht="42" customHeight="1">
      <c r="A100" s="40" t="s">
        <v>23</v>
      </c>
      <c r="B100" s="53" t="s">
        <v>231</v>
      </c>
      <c r="C100" s="13" t="s">
        <v>176</v>
      </c>
      <c r="D100" s="13">
        <v>2022</v>
      </c>
      <c r="E100" s="99"/>
      <c r="F100" s="99"/>
      <c r="G100" s="45">
        <v>1350</v>
      </c>
      <c r="H100" s="45">
        <v>1350</v>
      </c>
      <c r="I100" s="141"/>
      <c r="J100" s="141"/>
      <c r="K100" s="142">
        <f t="shared" si="28"/>
        <v>1350</v>
      </c>
      <c r="L100" s="142"/>
      <c r="M100" s="142">
        <v>700</v>
      </c>
      <c r="N100" s="142">
        <v>650</v>
      </c>
      <c r="O100" s="142"/>
      <c r="P100" s="131"/>
      <c r="Q100" s="131"/>
      <c r="R100" s="137"/>
      <c r="S100" s="137"/>
      <c r="T100" s="137"/>
    </row>
    <row r="101" spans="1:21" s="68" customFormat="1" ht="41.25" customHeight="1">
      <c r="A101" s="40" t="s">
        <v>34</v>
      </c>
      <c r="B101" s="53" t="s">
        <v>237</v>
      </c>
      <c r="C101" s="13" t="s">
        <v>122</v>
      </c>
      <c r="D101" s="63">
        <v>2025</v>
      </c>
      <c r="E101" s="13"/>
      <c r="F101" s="13"/>
      <c r="G101" s="45">
        <v>1650</v>
      </c>
      <c r="H101" s="45">
        <v>1650</v>
      </c>
      <c r="I101" s="148"/>
      <c r="J101" s="148"/>
      <c r="K101" s="142">
        <f t="shared" si="28"/>
        <v>1650</v>
      </c>
      <c r="L101" s="118"/>
      <c r="M101" s="118"/>
      <c r="N101" s="118"/>
      <c r="O101" s="118"/>
      <c r="P101" s="118">
        <v>1650</v>
      </c>
      <c r="Q101" s="144"/>
      <c r="R101" s="180"/>
      <c r="S101" s="180"/>
      <c r="T101" s="180"/>
      <c r="U101" s="181"/>
    </row>
    <row r="102" spans="1:21" s="68" customFormat="1" ht="39" customHeight="1">
      <c r="A102" s="40" t="s">
        <v>35</v>
      </c>
      <c r="B102" s="53" t="s">
        <v>225</v>
      </c>
      <c r="C102" s="13" t="s">
        <v>30</v>
      </c>
      <c r="D102" s="13" t="s">
        <v>72</v>
      </c>
      <c r="E102" s="165"/>
      <c r="F102" s="165"/>
      <c r="G102" s="45">
        <v>1700</v>
      </c>
      <c r="H102" s="45">
        <v>1700</v>
      </c>
      <c r="I102" s="166"/>
      <c r="J102" s="166"/>
      <c r="K102" s="118">
        <f t="shared" si="28"/>
        <v>1700</v>
      </c>
      <c r="L102" s="118">
        <v>800</v>
      </c>
      <c r="M102" s="118">
        <v>900</v>
      </c>
      <c r="N102" s="118"/>
      <c r="O102" s="118"/>
      <c r="P102" s="38"/>
      <c r="Q102" s="144"/>
      <c r="R102" s="33"/>
      <c r="S102" s="33"/>
      <c r="T102" s="33"/>
      <c r="U102" s="181"/>
    </row>
    <row r="103" spans="1:21" s="68" customFormat="1" ht="37.5" customHeight="1">
      <c r="A103" s="40" t="s">
        <v>36</v>
      </c>
      <c r="B103" s="53" t="s">
        <v>550</v>
      </c>
      <c r="C103" s="13" t="s">
        <v>26</v>
      </c>
      <c r="D103" s="13" t="s">
        <v>74</v>
      </c>
      <c r="E103" s="13"/>
      <c r="F103" s="13"/>
      <c r="G103" s="45">
        <v>1850</v>
      </c>
      <c r="H103" s="45">
        <v>1850</v>
      </c>
      <c r="I103" s="148"/>
      <c r="J103" s="148"/>
      <c r="K103" s="118">
        <f t="shared" si="28"/>
        <v>1850</v>
      </c>
      <c r="L103" s="118"/>
      <c r="M103" s="118"/>
      <c r="N103" s="118"/>
      <c r="O103" s="118">
        <v>800</v>
      </c>
      <c r="P103" s="118">
        <v>1050</v>
      </c>
      <c r="Q103" s="144"/>
      <c r="R103" s="33"/>
      <c r="S103" s="33"/>
      <c r="T103" s="33"/>
      <c r="U103" s="181"/>
    </row>
    <row r="104" spans="1:21" s="68" customFormat="1" ht="31.5">
      <c r="A104" s="40" t="s">
        <v>37</v>
      </c>
      <c r="B104" s="9" t="s">
        <v>551</v>
      </c>
      <c r="C104" s="13" t="s">
        <v>114</v>
      </c>
      <c r="D104" s="13" t="s">
        <v>552</v>
      </c>
      <c r="E104" s="146"/>
      <c r="F104" s="146"/>
      <c r="G104" s="44">
        <v>1700</v>
      </c>
      <c r="H104" s="44">
        <v>1700</v>
      </c>
      <c r="I104" s="149"/>
      <c r="J104" s="149"/>
      <c r="K104" s="142">
        <f t="shared" si="28"/>
        <v>1700</v>
      </c>
      <c r="L104" s="142"/>
      <c r="M104" s="142">
        <v>900</v>
      </c>
      <c r="N104" s="142">
        <v>800</v>
      </c>
      <c r="O104" s="142"/>
      <c r="P104" s="37"/>
      <c r="Q104" s="144"/>
      <c r="R104" s="33"/>
      <c r="S104" s="33"/>
      <c r="T104" s="33"/>
      <c r="U104" s="181"/>
    </row>
    <row r="105" spans="1:21" s="68" customFormat="1" ht="47.25">
      <c r="A105" s="40" t="s">
        <v>38</v>
      </c>
      <c r="B105" s="9" t="s">
        <v>227</v>
      </c>
      <c r="C105" s="13" t="s">
        <v>553</v>
      </c>
      <c r="D105" s="63" t="s">
        <v>72</v>
      </c>
      <c r="E105" s="99"/>
      <c r="F105" s="99"/>
      <c r="G105" s="45">
        <v>1400</v>
      </c>
      <c r="H105" s="45">
        <v>1400</v>
      </c>
      <c r="I105" s="45"/>
      <c r="J105" s="141"/>
      <c r="K105" s="142">
        <f t="shared" si="28"/>
        <v>1400</v>
      </c>
      <c r="L105" s="147">
        <v>600</v>
      </c>
      <c r="M105" s="147">
        <v>800</v>
      </c>
      <c r="N105" s="147"/>
      <c r="O105" s="147"/>
      <c r="P105" s="147"/>
      <c r="Q105" s="118"/>
      <c r="R105" s="67"/>
      <c r="S105" s="67"/>
      <c r="T105" s="67"/>
      <c r="U105" s="181"/>
    </row>
    <row r="106" spans="1:21" s="68" customFormat="1" ht="30.75" customHeight="1">
      <c r="A106" s="27" t="s">
        <v>12</v>
      </c>
      <c r="B106" s="24" t="s">
        <v>554</v>
      </c>
      <c r="C106" s="165"/>
      <c r="D106" s="98"/>
      <c r="E106" s="84"/>
      <c r="F106" s="84"/>
      <c r="G106" s="85">
        <f>G107</f>
        <v>8800</v>
      </c>
      <c r="H106" s="85">
        <f t="shared" ref="H106:P107" si="29">H107</f>
        <v>8800</v>
      </c>
      <c r="I106" s="85">
        <f t="shared" si="29"/>
        <v>0</v>
      </c>
      <c r="J106" s="85">
        <f t="shared" si="29"/>
        <v>0</v>
      </c>
      <c r="K106" s="85">
        <f t="shared" si="29"/>
        <v>8800</v>
      </c>
      <c r="L106" s="85">
        <f t="shared" si="29"/>
        <v>1710</v>
      </c>
      <c r="M106" s="85">
        <f t="shared" si="29"/>
        <v>1700</v>
      </c>
      <c r="N106" s="85">
        <f t="shared" si="29"/>
        <v>1790</v>
      </c>
      <c r="O106" s="85">
        <f t="shared" si="29"/>
        <v>1800</v>
      </c>
      <c r="P106" s="85">
        <f t="shared" si="29"/>
        <v>1800</v>
      </c>
      <c r="Q106" s="182"/>
      <c r="R106" s="67"/>
      <c r="S106" s="67"/>
      <c r="T106" s="67"/>
      <c r="U106" s="181"/>
    </row>
    <row r="107" spans="1:21" s="68" customFormat="1" ht="36.75" customHeight="1">
      <c r="A107" s="27" t="s">
        <v>13</v>
      </c>
      <c r="B107" s="83" t="s">
        <v>101</v>
      </c>
      <c r="C107" s="165"/>
      <c r="D107" s="98"/>
      <c r="E107" s="84"/>
      <c r="F107" s="84"/>
      <c r="G107" s="85">
        <f>G108</f>
        <v>8800</v>
      </c>
      <c r="H107" s="85">
        <f t="shared" si="29"/>
        <v>8800</v>
      </c>
      <c r="I107" s="85">
        <f t="shared" si="29"/>
        <v>0</v>
      </c>
      <c r="J107" s="85">
        <f t="shared" si="29"/>
        <v>0</v>
      </c>
      <c r="K107" s="85">
        <f t="shared" si="29"/>
        <v>8800</v>
      </c>
      <c r="L107" s="85">
        <f t="shared" si="29"/>
        <v>1710</v>
      </c>
      <c r="M107" s="85">
        <f t="shared" si="29"/>
        <v>1700</v>
      </c>
      <c r="N107" s="85">
        <f t="shared" si="29"/>
        <v>1790</v>
      </c>
      <c r="O107" s="85">
        <f t="shared" si="29"/>
        <v>1800</v>
      </c>
      <c r="P107" s="85">
        <f t="shared" si="29"/>
        <v>1800</v>
      </c>
      <c r="Q107" s="182"/>
      <c r="R107" s="67"/>
      <c r="S107" s="67"/>
      <c r="T107" s="67"/>
      <c r="U107" s="181"/>
    </row>
    <row r="108" spans="1:21" s="68" customFormat="1" ht="31.5">
      <c r="A108" s="34" t="s">
        <v>9</v>
      </c>
      <c r="B108" s="35" t="s">
        <v>94</v>
      </c>
      <c r="C108" s="165"/>
      <c r="D108" s="98"/>
      <c r="E108" s="84"/>
      <c r="F108" s="84"/>
      <c r="G108" s="85">
        <f>SUM(G109:G110)</f>
        <v>8800</v>
      </c>
      <c r="H108" s="85">
        <f t="shared" ref="H108:P108" si="30">SUM(H109:H110)</f>
        <v>8800</v>
      </c>
      <c r="I108" s="85">
        <f t="shared" si="30"/>
        <v>0</v>
      </c>
      <c r="J108" s="85">
        <f t="shared" si="30"/>
        <v>0</v>
      </c>
      <c r="K108" s="85">
        <f t="shared" si="30"/>
        <v>8800</v>
      </c>
      <c r="L108" s="85">
        <f t="shared" si="30"/>
        <v>1710</v>
      </c>
      <c r="M108" s="85">
        <f t="shared" si="30"/>
        <v>1700</v>
      </c>
      <c r="N108" s="85">
        <f t="shared" si="30"/>
        <v>1790</v>
      </c>
      <c r="O108" s="85">
        <f t="shared" si="30"/>
        <v>1800</v>
      </c>
      <c r="P108" s="85">
        <f t="shared" si="30"/>
        <v>1800</v>
      </c>
      <c r="Q108" s="182"/>
      <c r="R108" s="67"/>
      <c r="S108" s="67"/>
      <c r="T108" s="67"/>
      <c r="U108" s="181"/>
    </row>
    <row r="109" spans="1:21" s="68" customFormat="1" ht="43.5" customHeight="1">
      <c r="A109" s="40" t="s">
        <v>13</v>
      </c>
      <c r="B109" s="10" t="s">
        <v>555</v>
      </c>
      <c r="C109" s="13" t="s">
        <v>21</v>
      </c>
      <c r="D109" s="63" t="s">
        <v>96</v>
      </c>
      <c r="E109" s="183"/>
      <c r="F109" s="183"/>
      <c r="G109" s="45">
        <v>4400</v>
      </c>
      <c r="H109" s="45">
        <v>4400</v>
      </c>
      <c r="I109" s="184"/>
      <c r="J109" s="184"/>
      <c r="K109" s="142">
        <f>SUM(L109:P109)</f>
        <v>4400</v>
      </c>
      <c r="L109" s="118">
        <v>1710</v>
      </c>
      <c r="M109" s="118">
        <v>1700</v>
      </c>
      <c r="N109" s="118">
        <v>990</v>
      </c>
      <c r="O109" s="118"/>
      <c r="P109" s="118"/>
      <c r="Q109" s="118"/>
      <c r="R109" s="180"/>
      <c r="S109" s="180"/>
      <c r="T109" s="180"/>
      <c r="U109" s="181"/>
    </row>
    <row r="110" spans="1:21" s="68" customFormat="1" ht="40.5" customHeight="1">
      <c r="A110" s="40" t="s">
        <v>22</v>
      </c>
      <c r="B110" s="10" t="s">
        <v>127</v>
      </c>
      <c r="C110" s="13" t="s">
        <v>21</v>
      </c>
      <c r="D110" s="63" t="s">
        <v>70</v>
      </c>
      <c r="E110" s="185"/>
      <c r="F110" s="185"/>
      <c r="G110" s="45">
        <v>4400</v>
      </c>
      <c r="H110" s="45">
        <v>4400</v>
      </c>
      <c r="I110" s="186"/>
      <c r="J110" s="186"/>
      <c r="K110" s="142">
        <f>SUM(L110:P110)</f>
        <v>4400</v>
      </c>
      <c r="L110" s="118"/>
      <c r="M110" s="118"/>
      <c r="N110" s="118">
        <v>800</v>
      </c>
      <c r="O110" s="118">
        <v>1800</v>
      </c>
      <c r="P110" s="118">
        <v>1800</v>
      </c>
      <c r="Q110" s="118"/>
      <c r="R110" s="33"/>
      <c r="S110" s="33"/>
      <c r="T110" s="33"/>
      <c r="U110" s="181"/>
    </row>
    <row r="111" spans="1:21" s="68" customFormat="1" ht="54.75" customHeight="1">
      <c r="A111" s="84" t="s">
        <v>15</v>
      </c>
      <c r="B111" s="24" t="s">
        <v>246</v>
      </c>
      <c r="C111" s="187"/>
      <c r="D111" s="183"/>
      <c r="E111" s="75"/>
      <c r="F111" s="75"/>
      <c r="G111" s="21">
        <f>G112</f>
        <v>15800</v>
      </c>
      <c r="H111" s="21">
        <f t="shared" ref="H111:P113" si="31">H112</f>
        <v>15800</v>
      </c>
      <c r="I111" s="21">
        <f t="shared" si="31"/>
        <v>0</v>
      </c>
      <c r="J111" s="21">
        <f t="shared" si="31"/>
        <v>0</v>
      </c>
      <c r="K111" s="21">
        <f t="shared" si="31"/>
        <v>15800</v>
      </c>
      <c r="L111" s="21">
        <f t="shared" si="31"/>
        <v>2800</v>
      </c>
      <c r="M111" s="21">
        <f t="shared" si="31"/>
        <v>2950</v>
      </c>
      <c r="N111" s="21">
        <f t="shared" si="31"/>
        <v>2900</v>
      </c>
      <c r="O111" s="21">
        <f t="shared" si="31"/>
        <v>3550</v>
      </c>
      <c r="P111" s="21">
        <f t="shared" si="31"/>
        <v>3600</v>
      </c>
      <c r="Q111" s="144"/>
      <c r="R111" s="33"/>
      <c r="S111" s="33"/>
      <c r="T111" s="33"/>
      <c r="U111" s="181"/>
    </row>
    <row r="112" spans="1:21" s="68" customFormat="1" ht="32.25" customHeight="1">
      <c r="A112" s="84">
        <v>1</v>
      </c>
      <c r="B112" s="133" t="s">
        <v>247</v>
      </c>
      <c r="C112" s="187"/>
      <c r="D112" s="183"/>
      <c r="E112" s="75"/>
      <c r="F112" s="75"/>
      <c r="G112" s="21">
        <f>G113</f>
        <v>15800</v>
      </c>
      <c r="H112" s="21">
        <f t="shared" si="31"/>
        <v>15800</v>
      </c>
      <c r="I112" s="21">
        <f t="shared" si="31"/>
        <v>0</v>
      </c>
      <c r="J112" s="21">
        <f t="shared" si="31"/>
        <v>0</v>
      </c>
      <c r="K112" s="21">
        <f t="shared" si="31"/>
        <v>15800</v>
      </c>
      <c r="L112" s="21">
        <f t="shared" si="31"/>
        <v>2800</v>
      </c>
      <c r="M112" s="21">
        <f t="shared" si="31"/>
        <v>2950</v>
      </c>
      <c r="N112" s="21">
        <f t="shared" si="31"/>
        <v>2900</v>
      </c>
      <c r="O112" s="21">
        <f t="shared" si="31"/>
        <v>3550</v>
      </c>
      <c r="P112" s="21">
        <f t="shared" si="31"/>
        <v>3600</v>
      </c>
      <c r="Q112" s="144"/>
      <c r="R112" s="33"/>
      <c r="S112" s="33"/>
      <c r="T112" s="33"/>
      <c r="U112" s="181"/>
    </row>
    <row r="113" spans="1:21" s="68" customFormat="1" ht="26.25" customHeight="1">
      <c r="A113" s="132" t="s">
        <v>248</v>
      </c>
      <c r="B113" s="133" t="s">
        <v>249</v>
      </c>
      <c r="C113" s="187"/>
      <c r="D113" s="183"/>
      <c r="E113" s="75"/>
      <c r="F113" s="75"/>
      <c r="G113" s="21">
        <f>G114</f>
        <v>15800</v>
      </c>
      <c r="H113" s="21">
        <f t="shared" si="31"/>
        <v>15800</v>
      </c>
      <c r="I113" s="21">
        <f t="shared" si="31"/>
        <v>0</v>
      </c>
      <c r="J113" s="21">
        <f t="shared" si="31"/>
        <v>0</v>
      </c>
      <c r="K113" s="21">
        <f t="shared" si="31"/>
        <v>15800</v>
      </c>
      <c r="L113" s="21">
        <f t="shared" si="31"/>
        <v>2800</v>
      </c>
      <c r="M113" s="21">
        <f t="shared" si="31"/>
        <v>2950</v>
      </c>
      <c r="N113" s="21">
        <f t="shared" si="31"/>
        <v>2900</v>
      </c>
      <c r="O113" s="21">
        <f t="shared" si="31"/>
        <v>3550</v>
      </c>
      <c r="P113" s="21">
        <f t="shared" si="31"/>
        <v>3600</v>
      </c>
      <c r="Q113" s="144"/>
      <c r="R113" s="33"/>
      <c r="S113" s="33"/>
      <c r="T113" s="33"/>
      <c r="U113" s="181"/>
    </row>
    <row r="114" spans="1:21" s="68" customFormat="1" ht="31.5">
      <c r="A114" s="84" t="s">
        <v>9</v>
      </c>
      <c r="B114" s="35" t="s">
        <v>94</v>
      </c>
      <c r="C114" s="187"/>
      <c r="D114" s="183"/>
      <c r="E114" s="75"/>
      <c r="F114" s="75"/>
      <c r="G114" s="21">
        <f>SUM(G115:G126)</f>
        <v>15800</v>
      </c>
      <c r="H114" s="21">
        <f t="shared" ref="H114:P114" si="32">SUM(H115:H126)</f>
        <v>15800</v>
      </c>
      <c r="I114" s="21">
        <f t="shared" si="32"/>
        <v>0</v>
      </c>
      <c r="J114" s="21">
        <f t="shared" si="32"/>
        <v>0</v>
      </c>
      <c r="K114" s="21">
        <f t="shared" si="32"/>
        <v>15800</v>
      </c>
      <c r="L114" s="21">
        <f t="shared" si="32"/>
        <v>2800</v>
      </c>
      <c r="M114" s="21">
        <f t="shared" si="32"/>
        <v>2950</v>
      </c>
      <c r="N114" s="21">
        <f t="shared" si="32"/>
        <v>2900</v>
      </c>
      <c r="O114" s="21">
        <f t="shared" si="32"/>
        <v>3550</v>
      </c>
      <c r="P114" s="21">
        <f t="shared" si="32"/>
        <v>3600</v>
      </c>
      <c r="Q114" s="144"/>
      <c r="R114" s="33"/>
      <c r="S114" s="33"/>
      <c r="T114" s="33"/>
      <c r="U114" s="181"/>
    </row>
    <row r="115" spans="1:21" s="68" customFormat="1" ht="37.5" customHeight="1">
      <c r="A115" s="40" t="s">
        <v>13</v>
      </c>
      <c r="B115" s="53" t="s">
        <v>189</v>
      </c>
      <c r="C115" s="13" t="s">
        <v>169</v>
      </c>
      <c r="D115" s="13">
        <v>2023</v>
      </c>
      <c r="E115" s="22"/>
      <c r="F115" s="22"/>
      <c r="G115" s="66">
        <v>1050</v>
      </c>
      <c r="H115" s="66">
        <v>1050</v>
      </c>
      <c r="I115" s="66"/>
      <c r="J115" s="66"/>
      <c r="K115" s="118">
        <f t="shared" ref="K115:K126" si="33">SUM(L115:P115)</f>
        <v>1050</v>
      </c>
      <c r="L115" s="118"/>
      <c r="M115" s="118"/>
      <c r="N115" s="118">
        <v>1050</v>
      </c>
      <c r="O115" s="118"/>
      <c r="P115" s="118"/>
      <c r="Q115" s="4"/>
      <c r="R115" s="22"/>
      <c r="S115" s="22"/>
      <c r="T115" s="22"/>
      <c r="U115" s="181"/>
    </row>
    <row r="116" spans="1:21" s="68" customFormat="1" ht="36" customHeight="1">
      <c r="A116" s="48">
        <v>2</v>
      </c>
      <c r="B116" s="9" t="s">
        <v>211</v>
      </c>
      <c r="C116" s="13" t="s">
        <v>24</v>
      </c>
      <c r="D116" s="99" t="s">
        <v>71</v>
      </c>
      <c r="E116" s="13"/>
      <c r="F116" s="13"/>
      <c r="G116" s="45">
        <v>2200</v>
      </c>
      <c r="H116" s="45">
        <v>2200</v>
      </c>
      <c r="I116" s="45"/>
      <c r="J116" s="45"/>
      <c r="K116" s="142">
        <f t="shared" si="33"/>
        <v>2200</v>
      </c>
      <c r="L116" s="118"/>
      <c r="M116" s="118">
        <v>1300</v>
      </c>
      <c r="N116" s="118">
        <v>900</v>
      </c>
      <c r="O116" s="118"/>
      <c r="P116" s="118"/>
      <c r="Q116" s="4"/>
      <c r="R116" s="22"/>
      <c r="S116" s="22"/>
      <c r="T116" s="22"/>
      <c r="U116" s="181"/>
    </row>
    <row r="117" spans="1:21" s="68" customFormat="1" ht="37.5" customHeight="1">
      <c r="A117" s="40" t="s">
        <v>23</v>
      </c>
      <c r="B117" s="53" t="s">
        <v>556</v>
      </c>
      <c r="C117" s="13" t="s">
        <v>69</v>
      </c>
      <c r="D117" s="13" t="s">
        <v>71</v>
      </c>
      <c r="E117" s="165"/>
      <c r="F117" s="165"/>
      <c r="G117" s="45">
        <v>750</v>
      </c>
      <c r="H117" s="45">
        <v>750</v>
      </c>
      <c r="I117" s="45"/>
      <c r="J117" s="45"/>
      <c r="K117" s="142">
        <f t="shared" si="33"/>
        <v>750</v>
      </c>
      <c r="L117" s="142"/>
      <c r="M117" s="142">
        <v>500</v>
      </c>
      <c r="N117" s="142">
        <v>250</v>
      </c>
      <c r="O117" s="142"/>
      <c r="P117" s="142"/>
      <c r="Q117" s="4"/>
      <c r="R117" s="22"/>
      <c r="S117" s="22"/>
      <c r="T117" s="22"/>
      <c r="U117" s="181"/>
    </row>
    <row r="118" spans="1:21" s="68" customFormat="1" ht="37.5" customHeight="1">
      <c r="A118" s="48">
        <v>4</v>
      </c>
      <c r="B118" s="53" t="s">
        <v>250</v>
      </c>
      <c r="C118" s="13" t="s">
        <v>124</v>
      </c>
      <c r="D118" s="13">
        <v>2021</v>
      </c>
      <c r="E118" s="99"/>
      <c r="F118" s="99"/>
      <c r="G118" s="141">
        <v>700</v>
      </c>
      <c r="H118" s="141">
        <v>700</v>
      </c>
      <c r="I118" s="141"/>
      <c r="J118" s="141"/>
      <c r="K118" s="118">
        <f t="shared" si="33"/>
        <v>700</v>
      </c>
      <c r="L118" s="118">
        <v>700</v>
      </c>
      <c r="M118" s="118"/>
      <c r="N118" s="118"/>
      <c r="O118" s="118"/>
      <c r="P118" s="118"/>
      <c r="Q118" s="4"/>
      <c r="R118" s="22"/>
      <c r="S118" s="22"/>
      <c r="T118" s="22"/>
      <c r="U118" s="181"/>
    </row>
    <row r="119" spans="1:21" s="68" customFormat="1" ht="47.25">
      <c r="A119" s="40" t="s">
        <v>35</v>
      </c>
      <c r="B119" s="53" t="s">
        <v>557</v>
      </c>
      <c r="C119" s="13" t="s">
        <v>173</v>
      </c>
      <c r="D119" s="13" t="s">
        <v>74</v>
      </c>
      <c r="E119" s="99"/>
      <c r="F119" s="99"/>
      <c r="G119" s="45">
        <v>1350</v>
      </c>
      <c r="H119" s="45">
        <v>1350</v>
      </c>
      <c r="I119" s="141"/>
      <c r="J119" s="141"/>
      <c r="K119" s="171">
        <f t="shared" si="33"/>
        <v>1350</v>
      </c>
      <c r="L119" s="142"/>
      <c r="M119" s="142"/>
      <c r="N119" s="142"/>
      <c r="O119" s="142">
        <v>800</v>
      </c>
      <c r="P119" s="142">
        <v>550</v>
      </c>
      <c r="Q119" s="188"/>
      <c r="R119" s="180"/>
      <c r="S119" s="180"/>
      <c r="T119" s="180"/>
      <c r="U119" s="181"/>
    </row>
    <row r="120" spans="1:21" s="68" customFormat="1" ht="31.5">
      <c r="A120" s="48">
        <v>6</v>
      </c>
      <c r="B120" s="53" t="s">
        <v>220</v>
      </c>
      <c r="C120" s="13" t="s">
        <v>145</v>
      </c>
      <c r="D120" s="13">
        <v>2025</v>
      </c>
      <c r="E120" s="13"/>
      <c r="F120" s="13"/>
      <c r="G120" s="45">
        <v>1300</v>
      </c>
      <c r="H120" s="45">
        <v>1300</v>
      </c>
      <c r="I120" s="148"/>
      <c r="J120" s="148"/>
      <c r="K120" s="46">
        <f t="shared" si="33"/>
        <v>1300</v>
      </c>
      <c r="L120" s="150"/>
      <c r="M120" s="150"/>
      <c r="N120" s="150"/>
      <c r="O120" s="150"/>
      <c r="P120" s="46">
        <v>1300</v>
      </c>
      <c r="Q120" s="144"/>
      <c r="R120" s="33"/>
      <c r="S120" s="33"/>
      <c r="T120" s="33"/>
      <c r="U120" s="181"/>
    </row>
    <row r="121" spans="1:21" s="68" customFormat="1" ht="37.5" customHeight="1">
      <c r="A121" s="40" t="s">
        <v>37</v>
      </c>
      <c r="B121" s="53" t="s">
        <v>190</v>
      </c>
      <c r="C121" s="13" t="s">
        <v>176</v>
      </c>
      <c r="D121" s="13" t="s">
        <v>73</v>
      </c>
      <c r="E121" s="99"/>
      <c r="F121" s="99"/>
      <c r="G121" s="45">
        <v>950</v>
      </c>
      <c r="H121" s="45">
        <v>950</v>
      </c>
      <c r="I121" s="141"/>
      <c r="J121" s="141"/>
      <c r="K121" s="142">
        <f t="shared" si="33"/>
        <v>950</v>
      </c>
      <c r="L121" s="118"/>
      <c r="M121" s="118"/>
      <c r="N121" s="118">
        <v>700</v>
      </c>
      <c r="O121" s="118">
        <v>250</v>
      </c>
      <c r="P121" s="118"/>
      <c r="Q121" s="144"/>
      <c r="R121" s="33"/>
      <c r="S121" s="33"/>
      <c r="T121" s="33"/>
      <c r="U121" s="181"/>
    </row>
    <row r="122" spans="1:21" s="68" customFormat="1" ht="37.5" customHeight="1">
      <c r="A122" s="48">
        <v>8</v>
      </c>
      <c r="B122" s="9" t="s">
        <v>558</v>
      </c>
      <c r="C122" s="13" t="s">
        <v>150</v>
      </c>
      <c r="D122" s="99" t="s">
        <v>74</v>
      </c>
      <c r="E122" s="146"/>
      <c r="F122" s="146"/>
      <c r="G122" s="66">
        <v>1900</v>
      </c>
      <c r="H122" s="66">
        <v>1900</v>
      </c>
      <c r="I122" s="149"/>
      <c r="J122" s="149"/>
      <c r="K122" s="142">
        <f t="shared" si="33"/>
        <v>1900</v>
      </c>
      <c r="L122" s="143"/>
      <c r="M122" s="143"/>
      <c r="N122" s="143"/>
      <c r="O122" s="143">
        <v>1000</v>
      </c>
      <c r="P122" s="143">
        <v>900</v>
      </c>
      <c r="Q122" s="144"/>
      <c r="R122" s="33"/>
      <c r="S122" s="33"/>
      <c r="T122" s="33"/>
      <c r="U122" s="181"/>
    </row>
    <row r="123" spans="1:21" s="68" customFormat="1" ht="33" customHeight="1">
      <c r="A123" s="40" t="s">
        <v>39</v>
      </c>
      <c r="B123" s="53" t="s">
        <v>219</v>
      </c>
      <c r="C123" s="13" t="s">
        <v>30</v>
      </c>
      <c r="D123" s="13" t="s">
        <v>74</v>
      </c>
      <c r="E123" s="52"/>
      <c r="F123" s="52"/>
      <c r="G123" s="45">
        <v>1300</v>
      </c>
      <c r="H123" s="45">
        <v>1300</v>
      </c>
      <c r="I123" s="173"/>
      <c r="J123" s="173"/>
      <c r="K123" s="118">
        <f t="shared" si="33"/>
        <v>1300</v>
      </c>
      <c r="L123" s="118"/>
      <c r="M123" s="118"/>
      <c r="N123" s="118"/>
      <c r="O123" s="118">
        <v>800</v>
      </c>
      <c r="P123" s="118">
        <v>500</v>
      </c>
      <c r="Q123" s="150"/>
      <c r="R123" s="67"/>
      <c r="S123" s="67"/>
      <c r="T123" s="67"/>
      <c r="U123" s="181"/>
    </row>
    <row r="124" spans="1:21" s="68" customFormat="1" ht="32.25" customHeight="1">
      <c r="A124" s="48">
        <v>10</v>
      </c>
      <c r="B124" s="53" t="s">
        <v>559</v>
      </c>
      <c r="C124" s="13" t="s">
        <v>31</v>
      </c>
      <c r="D124" s="13" t="s">
        <v>74</v>
      </c>
      <c r="E124" s="165"/>
      <c r="F124" s="165"/>
      <c r="G124" s="45">
        <v>1050</v>
      </c>
      <c r="H124" s="45">
        <v>1050</v>
      </c>
      <c r="I124" s="166"/>
      <c r="J124" s="166"/>
      <c r="K124" s="142">
        <f t="shared" si="33"/>
        <v>1050</v>
      </c>
      <c r="L124" s="118"/>
      <c r="M124" s="118"/>
      <c r="N124" s="118"/>
      <c r="O124" s="118">
        <v>700</v>
      </c>
      <c r="P124" s="118">
        <v>350</v>
      </c>
      <c r="Q124" s="150"/>
      <c r="R124" s="67"/>
      <c r="S124" s="67"/>
      <c r="T124" s="67"/>
      <c r="U124" s="181"/>
    </row>
    <row r="125" spans="1:21" s="68" customFormat="1" ht="47.25">
      <c r="A125" s="40" t="s">
        <v>41</v>
      </c>
      <c r="B125" s="9" t="s">
        <v>252</v>
      </c>
      <c r="C125" s="13" t="s">
        <v>28</v>
      </c>
      <c r="D125" s="13" t="s">
        <v>72</v>
      </c>
      <c r="E125" s="146"/>
      <c r="F125" s="146"/>
      <c r="G125" s="174">
        <v>900</v>
      </c>
      <c r="H125" s="174">
        <v>900</v>
      </c>
      <c r="I125" s="174"/>
      <c r="J125" s="174"/>
      <c r="K125" s="174">
        <f t="shared" si="33"/>
        <v>900</v>
      </c>
      <c r="L125" s="142">
        <v>600</v>
      </c>
      <c r="M125" s="142">
        <v>300</v>
      </c>
      <c r="N125" s="142"/>
      <c r="O125" s="142"/>
      <c r="P125" s="142"/>
      <c r="Q125" s="150"/>
      <c r="R125" s="67"/>
      <c r="S125" s="67"/>
      <c r="T125" s="67"/>
      <c r="U125" s="181"/>
    </row>
    <row r="126" spans="1:21" s="68" customFormat="1" ht="31.5">
      <c r="A126" s="48">
        <v>12</v>
      </c>
      <c r="B126" s="53" t="s">
        <v>254</v>
      </c>
      <c r="C126" s="13" t="s">
        <v>26</v>
      </c>
      <c r="D126" s="13" t="s">
        <v>72</v>
      </c>
      <c r="E126" s="13"/>
      <c r="F126" s="13"/>
      <c r="G126" s="45">
        <v>2350</v>
      </c>
      <c r="H126" s="45">
        <v>2350</v>
      </c>
      <c r="I126" s="45"/>
      <c r="J126" s="148"/>
      <c r="K126" s="118">
        <f t="shared" si="33"/>
        <v>2350</v>
      </c>
      <c r="L126" s="118">
        <v>1500</v>
      </c>
      <c r="M126" s="118">
        <v>850</v>
      </c>
      <c r="N126" s="118"/>
      <c r="O126" s="118"/>
      <c r="P126" s="118"/>
      <c r="Q126" s="144"/>
      <c r="R126" s="180"/>
      <c r="S126" s="180"/>
      <c r="T126" s="180"/>
      <c r="U126" s="181"/>
    </row>
    <row r="127" spans="1:21">
      <c r="B127" s="189"/>
      <c r="C127" s="189"/>
      <c r="D127" s="64"/>
      <c r="E127" s="64"/>
      <c r="F127" s="64"/>
      <c r="G127" s="64"/>
      <c r="H127" s="64"/>
      <c r="I127" s="64"/>
      <c r="J127" s="64"/>
      <c r="K127" s="64"/>
      <c r="L127" s="64"/>
      <c r="M127" s="64"/>
      <c r="N127" s="64"/>
      <c r="O127" s="64"/>
      <c r="P127" s="64"/>
    </row>
    <row r="128" spans="1:21">
      <c r="B128" s="189"/>
      <c r="C128" s="189"/>
      <c r="D128" s="64"/>
      <c r="E128" s="64"/>
      <c r="F128" s="64"/>
      <c r="G128" s="64"/>
      <c r="H128" s="64"/>
      <c r="I128" s="64"/>
      <c r="J128" s="64"/>
      <c r="K128" s="64"/>
      <c r="L128" s="64"/>
      <c r="M128" s="64"/>
      <c r="N128" s="64"/>
      <c r="O128" s="64"/>
      <c r="P128" s="64"/>
    </row>
    <row r="129" spans="2:16">
      <c r="B129" s="189"/>
      <c r="C129" s="189"/>
      <c r="D129" s="64"/>
      <c r="E129" s="64"/>
      <c r="F129" s="64"/>
      <c r="G129" s="64"/>
      <c r="H129" s="64"/>
      <c r="I129" s="64"/>
      <c r="J129" s="64"/>
      <c r="K129" s="64"/>
      <c r="L129" s="64"/>
      <c r="M129" s="64"/>
      <c r="N129" s="64"/>
      <c r="O129" s="64"/>
      <c r="P129" s="64"/>
    </row>
    <row r="130" spans="2:16">
      <c r="B130" s="189"/>
      <c r="C130" s="189"/>
      <c r="D130" s="64"/>
      <c r="E130" s="64"/>
      <c r="F130" s="64"/>
      <c r="G130" s="64"/>
      <c r="H130" s="64"/>
      <c r="I130" s="64"/>
      <c r="J130" s="64"/>
      <c r="K130" s="64"/>
      <c r="L130" s="64"/>
      <c r="M130" s="64"/>
      <c r="N130" s="64"/>
      <c r="O130" s="64"/>
      <c r="P130" s="64"/>
    </row>
    <row r="131" spans="2:16">
      <c r="B131" s="189"/>
      <c r="C131" s="189"/>
      <c r="D131" s="64"/>
      <c r="E131" s="64"/>
      <c r="F131" s="64"/>
      <c r="G131" s="64"/>
      <c r="H131" s="64"/>
      <c r="I131" s="64"/>
      <c r="J131" s="64"/>
      <c r="K131" s="64"/>
      <c r="L131" s="64"/>
      <c r="M131" s="64"/>
      <c r="N131" s="64"/>
      <c r="O131" s="64"/>
      <c r="P131" s="64"/>
    </row>
    <row r="132" spans="2:16">
      <c r="B132" s="189"/>
      <c r="C132" s="189"/>
      <c r="D132" s="64"/>
      <c r="E132" s="64"/>
      <c r="F132" s="64"/>
      <c r="G132" s="64"/>
      <c r="H132" s="64"/>
      <c r="I132" s="64"/>
      <c r="J132" s="64"/>
      <c r="K132" s="64"/>
      <c r="L132" s="64"/>
      <c r="M132" s="64"/>
      <c r="N132" s="64"/>
      <c r="O132" s="64"/>
      <c r="P132" s="64"/>
    </row>
    <row r="133" spans="2:16">
      <c r="B133" s="189"/>
      <c r="C133" s="189"/>
      <c r="D133" s="64"/>
      <c r="E133" s="64"/>
      <c r="F133" s="64"/>
      <c r="G133" s="64"/>
      <c r="H133" s="64"/>
      <c r="I133" s="64"/>
      <c r="J133" s="64"/>
      <c r="K133" s="64"/>
      <c r="L133" s="64"/>
      <c r="M133" s="64"/>
      <c r="N133" s="64"/>
      <c r="O133" s="64"/>
      <c r="P133" s="64"/>
    </row>
    <row r="134" spans="2:16">
      <c r="B134" s="189"/>
      <c r="C134" s="189"/>
      <c r="D134" s="64"/>
      <c r="E134" s="64"/>
      <c r="F134" s="64"/>
      <c r="G134" s="64"/>
      <c r="H134" s="64"/>
      <c r="I134" s="64"/>
      <c r="J134" s="64"/>
      <c r="K134" s="64"/>
      <c r="L134" s="64"/>
      <c r="M134" s="64"/>
      <c r="N134" s="64"/>
      <c r="O134" s="64"/>
      <c r="P134" s="64"/>
    </row>
    <row r="135" spans="2:16">
      <c r="B135" s="189"/>
      <c r="C135" s="189"/>
      <c r="D135" s="64"/>
      <c r="E135" s="64"/>
      <c r="F135" s="64"/>
      <c r="G135" s="64"/>
      <c r="H135" s="64"/>
      <c r="I135" s="64"/>
      <c r="J135" s="64"/>
      <c r="K135" s="64"/>
      <c r="L135" s="64"/>
      <c r="M135" s="64"/>
      <c r="N135" s="64"/>
      <c r="O135" s="64"/>
      <c r="P135" s="64"/>
    </row>
    <row r="136" spans="2:16">
      <c r="B136" s="189"/>
      <c r="C136" s="189"/>
      <c r="D136" s="64"/>
      <c r="E136" s="64"/>
      <c r="F136" s="64"/>
      <c r="G136" s="64"/>
      <c r="H136" s="64"/>
      <c r="I136" s="64"/>
      <c r="J136" s="64"/>
      <c r="K136" s="64"/>
      <c r="L136" s="64"/>
      <c r="M136" s="64"/>
      <c r="N136" s="64"/>
      <c r="O136" s="64"/>
      <c r="P136" s="64"/>
    </row>
    <row r="137" spans="2:16">
      <c r="B137" s="189"/>
      <c r="C137" s="189"/>
      <c r="D137" s="64"/>
      <c r="E137" s="64"/>
      <c r="F137" s="64"/>
      <c r="G137" s="64"/>
      <c r="H137" s="64"/>
      <c r="I137" s="64"/>
      <c r="J137" s="64"/>
      <c r="K137" s="64"/>
      <c r="L137" s="64"/>
      <c r="M137" s="64"/>
      <c r="N137" s="64"/>
      <c r="O137" s="64"/>
      <c r="P137" s="64"/>
    </row>
    <row r="138" spans="2:16">
      <c r="B138" s="189"/>
      <c r="C138" s="189"/>
      <c r="D138" s="64"/>
      <c r="E138" s="64"/>
      <c r="F138" s="64"/>
      <c r="G138" s="64"/>
      <c r="H138" s="64"/>
      <c r="I138" s="64"/>
      <c r="J138" s="64"/>
      <c r="K138" s="64"/>
      <c r="L138" s="64"/>
      <c r="M138" s="64"/>
      <c r="N138" s="64"/>
      <c r="O138" s="64"/>
      <c r="P138" s="64"/>
    </row>
    <row r="139" spans="2:16">
      <c r="B139" s="189"/>
      <c r="C139" s="189"/>
      <c r="D139" s="64"/>
      <c r="E139" s="64"/>
      <c r="F139" s="64"/>
      <c r="G139" s="64"/>
      <c r="H139" s="64"/>
      <c r="I139" s="64"/>
      <c r="J139" s="64"/>
      <c r="K139" s="64"/>
      <c r="L139" s="64"/>
      <c r="M139" s="64"/>
      <c r="N139" s="64"/>
      <c r="O139" s="64"/>
      <c r="P139" s="64"/>
    </row>
    <row r="140" spans="2:16">
      <c r="B140" s="189"/>
      <c r="C140" s="189"/>
      <c r="D140" s="64"/>
      <c r="E140" s="64"/>
      <c r="F140" s="64"/>
      <c r="G140" s="64"/>
      <c r="H140" s="64"/>
      <c r="I140" s="64"/>
      <c r="J140" s="64"/>
      <c r="K140" s="64"/>
      <c r="L140" s="64"/>
      <c r="M140" s="64"/>
      <c r="N140" s="64"/>
      <c r="O140" s="64"/>
      <c r="P140" s="64"/>
    </row>
    <row r="141" spans="2:16">
      <c r="B141" s="189"/>
      <c r="C141" s="189"/>
      <c r="D141" s="64"/>
      <c r="E141" s="64"/>
      <c r="F141" s="64"/>
      <c r="G141" s="64"/>
      <c r="H141" s="64"/>
      <c r="I141" s="64"/>
      <c r="J141" s="64"/>
      <c r="K141" s="64"/>
      <c r="L141" s="64"/>
      <c r="M141" s="64"/>
      <c r="N141" s="64"/>
      <c r="O141" s="64"/>
      <c r="P141" s="64"/>
    </row>
    <row r="142" spans="2:16">
      <c r="B142" s="189"/>
      <c r="C142" s="189"/>
      <c r="D142" s="64"/>
      <c r="E142" s="64"/>
      <c r="F142" s="64"/>
      <c r="G142" s="64"/>
      <c r="H142" s="64"/>
      <c r="I142" s="64"/>
      <c r="J142" s="64"/>
      <c r="K142" s="64"/>
      <c r="L142" s="64"/>
      <c r="M142" s="64"/>
      <c r="N142" s="64"/>
      <c r="O142" s="64"/>
      <c r="P142" s="64"/>
    </row>
    <row r="143" spans="2:16">
      <c r="B143" s="189"/>
      <c r="C143" s="189"/>
      <c r="D143" s="64"/>
      <c r="E143" s="64"/>
      <c r="F143" s="64"/>
      <c r="G143" s="64"/>
      <c r="H143" s="64"/>
      <c r="I143" s="64"/>
      <c r="J143" s="64"/>
      <c r="K143" s="64"/>
      <c r="L143" s="64"/>
      <c r="M143" s="64"/>
      <c r="N143" s="64"/>
      <c r="O143" s="64"/>
      <c r="P143" s="64"/>
    </row>
    <row r="144" spans="2:16">
      <c r="B144" s="189"/>
      <c r="C144" s="189"/>
      <c r="D144" s="64"/>
      <c r="E144" s="64"/>
      <c r="F144" s="64"/>
      <c r="G144" s="64"/>
      <c r="H144" s="64"/>
      <c r="I144" s="64"/>
      <c r="J144" s="64"/>
      <c r="K144" s="64"/>
      <c r="L144" s="64"/>
      <c r="M144" s="64"/>
      <c r="N144" s="64"/>
      <c r="O144" s="64"/>
      <c r="P144" s="64"/>
    </row>
    <row r="145" spans="2:16">
      <c r="B145" s="189"/>
      <c r="C145" s="189"/>
      <c r="D145" s="64"/>
      <c r="E145" s="64"/>
      <c r="F145" s="64"/>
      <c r="G145" s="64"/>
      <c r="H145" s="64"/>
      <c r="I145" s="64"/>
      <c r="J145" s="64"/>
      <c r="K145" s="64"/>
      <c r="L145" s="64"/>
      <c r="M145" s="64"/>
      <c r="N145" s="64"/>
      <c r="O145" s="64"/>
      <c r="P145" s="64"/>
    </row>
    <row r="146" spans="2:16">
      <c r="B146" s="189"/>
      <c r="C146" s="189"/>
      <c r="D146" s="64"/>
      <c r="E146" s="64"/>
      <c r="F146" s="64"/>
      <c r="G146" s="64"/>
      <c r="H146" s="64"/>
      <c r="I146" s="64"/>
      <c r="J146" s="64"/>
      <c r="K146" s="64"/>
      <c r="L146" s="64"/>
      <c r="M146" s="64"/>
      <c r="N146" s="64"/>
      <c r="O146" s="64"/>
      <c r="P146" s="64"/>
    </row>
    <row r="147" spans="2:16">
      <c r="B147" s="189"/>
      <c r="C147" s="189"/>
      <c r="D147" s="64"/>
      <c r="E147" s="64"/>
      <c r="F147" s="64"/>
      <c r="G147" s="64"/>
      <c r="H147" s="64"/>
      <c r="I147" s="64"/>
      <c r="J147" s="64"/>
      <c r="K147" s="64"/>
      <c r="L147" s="64"/>
      <c r="M147" s="64"/>
      <c r="N147" s="64"/>
      <c r="O147" s="64"/>
      <c r="P147" s="64"/>
    </row>
    <row r="148" spans="2:16">
      <c r="B148" s="189"/>
      <c r="C148" s="189"/>
      <c r="D148" s="64"/>
      <c r="E148" s="64"/>
      <c r="F148" s="64"/>
      <c r="G148" s="64"/>
      <c r="H148" s="64"/>
      <c r="I148" s="64"/>
      <c r="J148" s="64"/>
      <c r="K148" s="64"/>
      <c r="L148" s="64"/>
      <c r="M148" s="64"/>
      <c r="N148" s="64"/>
      <c r="O148" s="64"/>
      <c r="P148" s="64"/>
    </row>
    <row r="149" spans="2:16">
      <c r="B149" s="189"/>
      <c r="C149" s="189"/>
      <c r="D149" s="64"/>
      <c r="E149" s="64"/>
      <c r="F149" s="64"/>
      <c r="G149" s="64"/>
      <c r="H149" s="64"/>
      <c r="I149" s="64"/>
      <c r="J149" s="64"/>
      <c r="K149" s="64"/>
      <c r="L149" s="64"/>
      <c r="M149" s="64"/>
      <c r="N149" s="64"/>
      <c r="O149" s="64"/>
      <c r="P149" s="64"/>
    </row>
    <row r="150" spans="2:16">
      <c r="B150" s="189"/>
      <c r="C150" s="189"/>
      <c r="D150" s="64"/>
      <c r="E150" s="64"/>
      <c r="F150" s="64"/>
      <c r="G150" s="64"/>
      <c r="H150" s="64"/>
      <c r="I150" s="64"/>
      <c r="J150" s="64"/>
      <c r="K150" s="64"/>
      <c r="L150" s="64"/>
      <c r="M150" s="64"/>
      <c r="N150" s="64"/>
      <c r="O150" s="64"/>
      <c r="P150" s="64"/>
    </row>
    <row r="151" spans="2:16">
      <c r="B151" s="189"/>
      <c r="C151" s="189"/>
      <c r="D151" s="64"/>
      <c r="E151" s="64"/>
      <c r="F151" s="64"/>
      <c r="G151" s="64"/>
      <c r="H151" s="64"/>
      <c r="I151" s="64"/>
      <c r="J151" s="64"/>
      <c r="K151" s="64"/>
      <c r="L151" s="64"/>
      <c r="M151" s="64"/>
      <c r="N151" s="64"/>
      <c r="O151" s="64"/>
      <c r="P151" s="64"/>
    </row>
    <row r="152" spans="2:16">
      <c r="B152" s="189"/>
      <c r="C152" s="189"/>
      <c r="D152" s="64"/>
      <c r="E152" s="64"/>
      <c r="F152" s="64"/>
      <c r="G152" s="64"/>
      <c r="H152" s="64"/>
      <c r="I152" s="64"/>
      <c r="J152" s="64"/>
      <c r="K152" s="64"/>
      <c r="L152" s="64"/>
      <c r="M152" s="64"/>
      <c r="N152" s="64"/>
      <c r="O152" s="64"/>
      <c r="P152" s="64"/>
    </row>
    <row r="153" spans="2:16">
      <c r="B153" s="189"/>
      <c r="C153" s="189"/>
      <c r="D153" s="64"/>
      <c r="E153" s="64"/>
      <c r="F153" s="64"/>
      <c r="G153" s="64"/>
      <c r="H153" s="64"/>
      <c r="I153" s="64"/>
      <c r="J153" s="64"/>
      <c r="K153" s="64"/>
      <c r="L153" s="64"/>
      <c r="M153" s="64"/>
      <c r="N153" s="64"/>
      <c r="O153" s="64"/>
      <c r="P153" s="64"/>
    </row>
    <row r="154" spans="2:16">
      <c r="B154" s="189"/>
      <c r="C154" s="189"/>
      <c r="D154" s="64"/>
      <c r="E154" s="64"/>
      <c r="F154" s="64"/>
      <c r="G154" s="64"/>
      <c r="H154" s="64"/>
      <c r="I154" s="64"/>
      <c r="J154" s="64"/>
      <c r="K154" s="64"/>
      <c r="L154" s="64"/>
      <c r="M154" s="64"/>
      <c r="N154" s="64"/>
      <c r="O154" s="64"/>
      <c r="P154" s="64"/>
    </row>
    <row r="155" spans="2:16">
      <c r="B155" s="189"/>
      <c r="C155" s="189"/>
      <c r="D155" s="64"/>
      <c r="E155" s="64"/>
      <c r="F155" s="64"/>
      <c r="G155" s="64"/>
      <c r="H155" s="64"/>
      <c r="I155" s="64"/>
      <c r="J155" s="64"/>
      <c r="K155" s="64"/>
      <c r="L155" s="64"/>
      <c r="M155" s="64"/>
      <c r="N155" s="64"/>
      <c r="O155" s="64"/>
      <c r="P155" s="64"/>
    </row>
    <row r="156" spans="2:16">
      <c r="B156" s="189"/>
      <c r="C156" s="189"/>
      <c r="D156" s="64"/>
      <c r="E156" s="64"/>
      <c r="F156" s="64"/>
      <c r="G156" s="64"/>
      <c r="H156" s="64"/>
      <c r="I156" s="64"/>
      <c r="J156" s="64"/>
      <c r="K156" s="64"/>
      <c r="L156" s="64"/>
      <c r="M156" s="64"/>
      <c r="N156" s="64"/>
      <c r="O156" s="64"/>
      <c r="P156" s="64"/>
    </row>
    <row r="157" spans="2:16">
      <c r="B157" s="189"/>
      <c r="C157" s="189"/>
      <c r="D157" s="64"/>
      <c r="E157" s="64"/>
      <c r="F157" s="64"/>
      <c r="G157" s="64"/>
      <c r="H157" s="64"/>
      <c r="I157" s="64"/>
      <c r="J157" s="64"/>
      <c r="K157" s="64"/>
      <c r="L157" s="64"/>
      <c r="M157" s="64"/>
      <c r="N157" s="64"/>
      <c r="O157" s="64"/>
      <c r="P157" s="64"/>
    </row>
    <row r="158" spans="2:16">
      <c r="B158" s="189"/>
      <c r="C158" s="189"/>
      <c r="D158" s="64"/>
      <c r="E158" s="64"/>
      <c r="F158" s="64"/>
      <c r="G158" s="64"/>
      <c r="H158" s="64"/>
      <c r="I158" s="64"/>
      <c r="J158" s="64"/>
      <c r="K158" s="64"/>
      <c r="L158" s="64"/>
      <c r="M158" s="64"/>
      <c r="N158" s="64"/>
      <c r="O158" s="64"/>
      <c r="P158" s="64"/>
    </row>
    <row r="159" spans="2:16">
      <c r="B159" s="189"/>
      <c r="C159" s="189"/>
      <c r="D159" s="64"/>
      <c r="E159" s="64"/>
      <c r="F159" s="64"/>
      <c r="G159" s="64"/>
      <c r="H159" s="64"/>
      <c r="I159" s="64"/>
      <c r="J159" s="64"/>
      <c r="K159" s="64"/>
      <c r="L159" s="64"/>
      <c r="M159" s="64"/>
      <c r="N159" s="64"/>
      <c r="O159" s="64"/>
      <c r="P159" s="64"/>
    </row>
    <row r="160" spans="2:16">
      <c r="B160" s="189"/>
      <c r="C160" s="189"/>
      <c r="D160" s="64"/>
      <c r="E160" s="64"/>
      <c r="F160" s="64"/>
      <c r="G160" s="64"/>
      <c r="H160" s="64"/>
      <c r="I160" s="64"/>
      <c r="J160" s="64"/>
      <c r="K160" s="64"/>
      <c r="L160" s="64"/>
      <c r="M160" s="64"/>
      <c r="N160" s="64"/>
      <c r="O160" s="64"/>
      <c r="P160" s="64"/>
    </row>
    <row r="161" spans="2:16">
      <c r="B161" s="189"/>
      <c r="C161" s="189"/>
      <c r="D161" s="64"/>
      <c r="E161" s="64"/>
      <c r="F161" s="64"/>
      <c r="G161" s="64"/>
      <c r="H161" s="64"/>
      <c r="I161" s="64"/>
      <c r="J161" s="64"/>
      <c r="K161" s="64"/>
      <c r="L161" s="64"/>
      <c r="M161" s="64"/>
      <c r="N161" s="64"/>
      <c r="O161" s="64"/>
      <c r="P161" s="64"/>
    </row>
    <row r="162" spans="2:16">
      <c r="B162" s="189"/>
      <c r="C162" s="189"/>
      <c r="D162" s="64"/>
      <c r="E162" s="64"/>
      <c r="F162" s="64"/>
      <c r="G162" s="64"/>
      <c r="H162" s="64"/>
      <c r="I162" s="64"/>
      <c r="J162" s="64"/>
      <c r="K162" s="64"/>
      <c r="L162" s="64"/>
      <c r="M162" s="64"/>
      <c r="N162" s="64"/>
      <c r="O162" s="64"/>
      <c r="P162" s="64"/>
    </row>
    <row r="163" spans="2:16">
      <c r="B163" s="189"/>
      <c r="C163" s="189"/>
      <c r="D163" s="64"/>
      <c r="E163" s="64"/>
      <c r="F163" s="64"/>
      <c r="G163" s="64"/>
      <c r="H163" s="64"/>
      <c r="I163" s="64"/>
      <c r="J163" s="64"/>
      <c r="K163" s="64"/>
      <c r="L163" s="64"/>
      <c r="M163" s="64"/>
      <c r="N163" s="64"/>
      <c r="O163" s="64"/>
      <c r="P163" s="64"/>
    </row>
    <row r="164" spans="2:16">
      <c r="B164" s="189"/>
      <c r="C164" s="189"/>
      <c r="D164" s="64"/>
      <c r="E164" s="64"/>
      <c r="F164" s="64"/>
      <c r="G164" s="64"/>
      <c r="H164" s="64"/>
      <c r="I164" s="64"/>
      <c r="J164" s="64"/>
      <c r="K164" s="64"/>
      <c r="L164" s="64"/>
      <c r="M164" s="64"/>
      <c r="N164" s="64"/>
      <c r="O164" s="64"/>
      <c r="P164" s="64"/>
    </row>
    <row r="165" spans="2:16">
      <c r="B165" s="189"/>
      <c r="C165" s="189"/>
      <c r="D165" s="64"/>
      <c r="E165" s="64"/>
      <c r="F165" s="64"/>
      <c r="G165" s="64"/>
      <c r="H165" s="64"/>
      <c r="I165" s="64"/>
      <c r="J165" s="64"/>
      <c r="K165" s="64"/>
      <c r="L165" s="64"/>
      <c r="M165" s="64"/>
      <c r="N165" s="64"/>
      <c r="O165" s="64"/>
      <c r="P165" s="64"/>
    </row>
    <row r="166" spans="2:16">
      <c r="B166" s="189"/>
      <c r="C166" s="189"/>
      <c r="D166" s="64"/>
      <c r="E166" s="64"/>
      <c r="F166" s="64"/>
      <c r="G166" s="64"/>
      <c r="H166" s="64"/>
      <c r="I166" s="64"/>
      <c r="J166" s="64"/>
      <c r="K166" s="64"/>
      <c r="L166" s="64"/>
      <c r="M166" s="64"/>
      <c r="N166" s="64"/>
      <c r="O166" s="64"/>
      <c r="P166" s="64"/>
    </row>
    <row r="167" spans="2:16">
      <c r="B167" s="189"/>
      <c r="C167" s="189"/>
      <c r="D167" s="64"/>
      <c r="E167" s="64"/>
      <c r="F167" s="64"/>
      <c r="G167" s="64"/>
      <c r="H167" s="64"/>
      <c r="I167" s="64"/>
      <c r="J167" s="64"/>
      <c r="K167" s="64"/>
      <c r="L167" s="64"/>
      <c r="M167" s="64"/>
      <c r="N167" s="64"/>
      <c r="O167" s="64"/>
      <c r="P167" s="64"/>
    </row>
    <row r="168" spans="2:16">
      <c r="B168" s="189"/>
      <c r="C168" s="189"/>
      <c r="D168" s="64"/>
      <c r="E168" s="64"/>
      <c r="F168" s="64"/>
      <c r="G168" s="64"/>
      <c r="H168" s="64"/>
      <c r="I168" s="64"/>
      <c r="J168" s="64"/>
      <c r="K168" s="64"/>
      <c r="L168" s="64"/>
      <c r="M168" s="64"/>
      <c r="N168" s="64"/>
      <c r="O168" s="64"/>
      <c r="P168" s="64"/>
    </row>
    <row r="169" spans="2:16">
      <c r="B169" s="189"/>
      <c r="C169" s="189"/>
      <c r="D169" s="64"/>
      <c r="E169" s="64"/>
      <c r="F169" s="64"/>
      <c r="G169" s="64"/>
      <c r="H169" s="64"/>
      <c r="I169" s="64"/>
      <c r="J169" s="64"/>
      <c r="K169" s="64"/>
      <c r="L169" s="64"/>
      <c r="M169" s="64"/>
      <c r="N169" s="64"/>
      <c r="O169" s="64"/>
      <c r="P169" s="64"/>
    </row>
    <row r="170" spans="2:16">
      <c r="B170" s="189"/>
      <c r="C170" s="189"/>
      <c r="D170" s="64"/>
      <c r="E170" s="64"/>
      <c r="F170" s="64"/>
      <c r="G170" s="64"/>
      <c r="H170" s="64"/>
      <c r="I170" s="64"/>
      <c r="J170" s="64"/>
      <c r="K170" s="64"/>
      <c r="L170" s="64"/>
      <c r="M170" s="64"/>
      <c r="N170" s="64"/>
      <c r="O170" s="64"/>
      <c r="P170" s="64"/>
    </row>
    <row r="171" spans="2:16">
      <c r="B171" s="189"/>
      <c r="C171" s="189"/>
      <c r="D171" s="64"/>
      <c r="E171" s="64"/>
      <c r="F171" s="64"/>
      <c r="G171" s="64"/>
      <c r="H171" s="64"/>
      <c r="I171" s="64"/>
      <c r="J171" s="64"/>
      <c r="K171" s="64"/>
      <c r="L171" s="64"/>
      <c r="M171" s="64"/>
      <c r="N171" s="64"/>
      <c r="O171" s="64"/>
      <c r="P171" s="64"/>
    </row>
    <row r="172" spans="2:16">
      <c r="B172" s="189"/>
      <c r="C172" s="189"/>
      <c r="D172" s="64"/>
      <c r="E172" s="64"/>
      <c r="F172" s="64"/>
      <c r="G172" s="64"/>
      <c r="H172" s="64"/>
      <c r="I172" s="64"/>
      <c r="J172" s="64"/>
      <c r="K172" s="64"/>
      <c r="L172" s="64"/>
      <c r="M172" s="64"/>
      <c r="N172" s="64"/>
      <c r="O172" s="64"/>
      <c r="P172" s="64"/>
    </row>
    <row r="173" spans="2:16">
      <c r="B173" s="189"/>
      <c r="C173" s="189"/>
      <c r="D173" s="64"/>
      <c r="E173" s="64"/>
      <c r="F173" s="64"/>
      <c r="G173" s="64"/>
      <c r="H173" s="64"/>
      <c r="I173" s="64"/>
      <c r="J173" s="64"/>
      <c r="K173" s="64"/>
      <c r="L173" s="64"/>
      <c r="M173" s="64"/>
      <c r="N173" s="64"/>
      <c r="O173" s="64"/>
      <c r="P173" s="64"/>
    </row>
    <row r="174" spans="2:16">
      <c r="B174" s="189"/>
      <c r="C174" s="189"/>
      <c r="D174" s="64"/>
      <c r="E174" s="64"/>
      <c r="F174" s="64"/>
      <c r="G174" s="64"/>
      <c r="H174" s="64"/>
      <c r="I174" s="64"/>
      <c r="J174" s="64"/>
      <c r="K174" s="64"/>
      <c r="L174" s="64"/>
      <c r="M174" s="64"/>
      <c r="N174" s="64"/>
      <c r="O174" s="64"/>
      <c r="P174" s="64"/>
    </row>
    <row r="175" spans="2:16">
      <c r="B175" s="189"/>
      <c r="C175" s="189"/>
      <c r="D175" s="64"/>
      <c r="E175" s="64"/>
      <c r="F175" s="64"/>
      <c r="G175" s="64"/>
      <c r="H175" s="64"/>
      <c r="I175" s="64"/>
      <c r="J175" s="64"/>
      <c r="K175" s="64"/>
      <c r="L175" s="64"/>
      <c r="M175" s="64"/>
      <c r="N175" s="64"/>
      <c r="O175" s="64"/>
      <c r="P175" s="64"/>
    </row>
    <row r="176" spans="2:16">
      <c r="B176" s="189"/>
      <c r="C176" s="189"/>
      <c r="D176" s="64"/>
      <c r="E176" s="64"/>
      <c r="F176" s="64"/>
      <c r="G176" s="64"/>
      <c r="H176" s="64"/>
      <c r="I176" s="64"/>
      <c r="J176" s="64"/>
      <c r="K176" s="64"/>
      <c r="L176" s="64"/>
      <c r="M176" s="64"/>
      <c r="N176" s="64"/>
      <c r="O176" s="64"/>
      <c r="P176" s="64"/>
    </row>
    <row r="177" spans="2:16">
      <c r="B177" s="189"/>
      <c r="C177" s="189"/>
      <c r="D177" s="64"/>
      <c r="E177" s="64"/>
      <c r="F177" s="64"/>
      <c r="G177" s="64"/>
      <c r="H177" s="64"/>
      <c r="I177" s="64"/>
      <c r="J177" s="64"/>
      <c r="K177" s="64"/>
      <c r="L177" s="64"/>
      <c r="M177" s="64"/>
      <c r="N177" s="64"/>
      <c r="O177" s="64"/>
      <c r="P177" s="64"/>
    </row>
    <row r="178" spans="2:16">
      <c r="B178" s="189"/>
      <c r="C178" s="189"/>
      <c r="D178" s="64"/>
      <c r="E178" s="64"/>
      <c r="F178" s="64"/>
      <c r="G178" s="64"/>
      <c r="H178" s="64"/>
      <c r="I178" s="64"/>
      <c r="J178" s="64"/>
      <c r="K178" s="64"/>
      <c r="L178" s="64"/>
      <c r="M178" s="64"/>
      <c r="N178" s="64"/>
      <c r="O178" s="64"/>
      <c r="P178" s="64"/>
    </row>
    <row r="179" spans="2:16">
      <c r="B179" s="189"/>
      <c r="C179" s="189"/>
      <c r="D179" s="64"/>
      <c r="E179" s="64"/>
      <c r="F179" s="64"/>
      <c r="G179" s="64"/>
      <c r="H179" s="64"/>
      <c r="I179" s="64"/>
      <c r="J179" s="64"/>
      <c r="K179" s="64"/>
      <c r="L179" s="64"/>
      <c r="M179" s="64"/>
      <c r="N179" s="64"/>
      <c r="O179" s="64"/>
      <c r="P179" s="64"/>
    </row>
    <row r="180" spans="2:16">
      <c r="B180" s="189"/>
      <c r="C180" s="189"/>
      <c r="D180" s="64"/>
      <c r="E180" s="64"/>
      <c r="F180" s="64"/>
      <c r="G180" s="64"/>
      <c r="H180" s="64"/>
      <c r="I180" s="64"/>
      <c r="J180" s="64"/>
      <c r="K180" s="64"/>
      <c r="L180" s="64"/>
      <c r="M180" s="64"/>
      <c r="N180" s="64"/>
      <c r="O180" s="64"/>
      <c r="P180" s="64"/>
    </row>
    <row r="181" spans="2:16">
      <c r="B181" s="189"/>
      <c r="C181" s="189"/>
      <c r="D181" s="64"/>
      <c r="E181" s="64"/>
      <c r="F181" s="64"/>
      <c r="G181" s="64"/>
      <c r="H181" s="64"/>
      <c r="I181" s="64"/>
      <c r="J181" s="64"/>
      <c r="K181" s="64"/>
      <c r="L181" s="64"/>
      <c r="M181" s="64"/>
      <c r="N181" s="64"/>
      <c r="O181" s="64"/>
      <c r="P181" s="64"/>
    </row>
    <row r="182" spans="2:16">
      <c r="B182" s="189"/>
      <c r="C182" s="189"/>
      <c r="D182" s="64"/>
      <c r="E182" s="64"/>
      <c r="F182" s="64"/>
      <c r="G182" s="64"/>
      <c r="H182" s="64"/>
      <c r="I182" s="64"/>
      <c r="J182" s="64"/>
      <c r="K182" s="64"/>
      <c r="L182" s="64"/>
      <c r="M182" s="64"/>
      <c r="N182" s="64"/>
      <c r="O182" s="64"/>
      <c r="P182" s="64"/>
    </row>
    <row r="183" spans="2:16">
      <c r="B183" s="189"/>
      <c r="C183" s="189"/>
      <c r="D183" s="64"/>
      <c r="E183" s="64"/>
      <c r="F183" s="64"/>
      <c r="G183" s="64"/>
      <c r="H183" s="64"/>
      <c r="I183" s="64"/>
      <c r="J183" s="64"/>
      <c r="K183" s="64"/>
      <c r="L183" s="64"/>
      <c r="M183" s="64"/>
      <c r="N183" s="64"/>
      <c r="O183" s="64"/>
      <c r="P183" s="64"/>
    </row>
    <row r="184" spans="2:16">
      <c r="B184" s="189"/>
      <c r="C184" s="189"/>
      <c r="D184" s="64"/>
      <c r="E184" s="64"/>
      <c r="F184" s="64"/>
      <c r="G184" s="64"/>
      <c r="H184" s="64"/>
      <c r="I184" s="64"/>
      <c r="J184" s="64"/>
      <c r="K184" s="64"/>
      <c r="L184" s="64"/>
      <c r="M184" s="64"/>
      <c r="N184" s="64"/>
      <c r="O184" s="64"/>
      <c r="P184" s="64"/>
    </row>
    <row r="185" spans="2:16">
      <c r="B185" s="189"/>
      <c r="C185" s="189"/>
      <c r="D185" s="64"/>
      <c r="E185" s="64"/>
      <c r="F185" s="64"/>
      <c r="G185" s="64"/>
      <c r="H185" s="64"/>
      <c r="I185" s="64"/>
      <c r="J185" s="64"/>
      <c r="K185" s="64"/>
      <c r="L185" s="64"/>
      <c r="M185" s="64"/>
      <c r="N185" s="64"/>
      <c r="O185" s="64"/>
      <c r="P185" s="64"/>
    </row>
    <row r="186" spans="2:16">
      <c r="B186" s="189"/>
      <c r="C186" s="189"/>
      <c r="D186" s="64"/>
      <c r="E186" s="64"/>
      <c r="F186" s="64"/>
      <c r="G186" s="64"/>
      <c r="H186" s="64"/>
      <c r="I186" s="64"/>
      <c r="J186" s="64"/>
      <c r="K186" s="64"/>
      <c r="L186" s="64"/>
      <c r="M186" s="64"/>
      <c r="N186" s="64"/>
      <c r="O186" s="64"/>
      <c r="P186" s="64"/>
    </row>
    <row r="187" spans="2:16">
      <c r="B187" s="189"/>
      <c r="C187" s="189"/>
      <c r="D187" s="64"/>
      <c r="E187" s="64"/>
      <c r="F187" s="64"/>
      <c r="G187" s="64"/>
      <c r="H187" s="64"/>
      <c r="I187" s="64"/>
      <c r="J187" s="64"/>
      <c r="K187" s="64"/>
      <c r="L187" s="64"/>
      <c r="M187" s="64"/>
      <c r="N187" s="64"/>
      <c r="O187" s="64"/>
      <c r="P187" s="64"/>
    </row>
    <row r="188" spans="2:16">
      <c r="B188" s="189"/>
      <c r="C188" s="189"/>
      <c r="D188" s="64"/>
      <c r="E188" s="64"/>
      <c r="F188" s="64"/>
      <c r="G188" s="64"/>
      <c r="H188" s="64"/>
      <c r="I188" s="64"/>
      <c r="J188" s="64"/>
      <c r="K188" s="64"/>
      <c r="L188" s="64"/>
      <c r="M188" s="64"/>
      <c r="N188" s="64"/>
      <c r="O188" s="64"/>
      <c r="P188" s="64"/>
    </row>
    <row r="189" spans="2:16">
      <c r="B189" s="189"/>
      <c r="C189" s="189"/>
      <c r="D189" s="64"/>
      <c r="E189" s="64"/>
      <c r="F189" s="64"/>
      <c r="G189" s="64"/>
      <c r="H189" s="64"/>
      <c r="I189" s="64"/>
      <c r="J189" s="64"/>
      <c r="K189" s="64"/>
      <c r="L189" s="64"/>
      <c r="M189" s="64"/>
      <c r="N189" s="64"/>
      <c r="O189" s="64"/>
      <c r="P189" s="64"/>
    </row>
    <row r="190" spans="2:16">
      <c r="B190" s="189"/>
      <c r="C190" s="189"/>
      <c r="D190" s="64"/>
      <c r="E190" s="64"/>
      <c r="F190" s="64"/>
      <c r="G190" s="64"/>
      <c r="H190" s="64"/>
      <c r="I190" s="64"/>
      <c r="J190" s="64"/>
      <c r="K190" s="64"/>
      <c r="L190" s="64"/>
      <c r="M190" s="64"/>
      <c r="N190" s="64"/>
      <c r="O190" s="64"/>
      <c r="P190" s="64"/>
    </row>
    <row r="191" spans="2:16">
      <c r="B191" s="189"/>
      <c r="C191" s="189"/>
      <c r="D191" s="64"/>
      <c r="E191" s="64"/>
      <c r="F191" s="64"/>
      <c r="G191" s="64"/>
      <c r="H191" s="64"/>
      <c r="I191" s="64"/>
      <c r="J191" s="64"/>
      <c r="K191" s="64"/>
      <c r="L191" s="64"/>
      <c r="M191" s="64"/>
      <c r="N191" s="64"/>
      <c r="O191" s="64"/>
      <c r="P191" s="64"/>
    </row>
    <row r="192" spans="2:16">
      <c r="B192" s="189"/>
      <c r="C192" s="189"/>
      <c r="D192" s="64"/>
      <c r="E192" s="64"/>
      <c r="F192" s="64"/>
      <c r="G192" s="64"/>
      <c r="H192" s="64"/>
      <c r="I192" s="64"/>
      <c r="J192" s="64"/>
      <c r="K192" s="64"/>
      <c r="L192" s="64"/>
      <c r="M192" s="64"/>
      <c r="N192" s="64"/>
      <c r="O192" s="64"/>
      <c r="P192" s="64"/>
    </row>
    <row r="193" spans="2:16">
      <c r="B193" s="189"/>
      <c r="C193" s="189"/>
      <c r="D193" s="64"/>
      <c r="E193" s="64"/>
      <c r="F193" s="64"/>
      <c r="G193" s="64"/>
      <c r="H193" s="64"/>
      <c r="I193" s="64"/>
      <c r="J193" s="64"/>
      <c r="K193" s="64"/>
      <c r="L193" s="64"/>
      <c r="M193" s="64"/>
      <c r="N193" s="64"/>
      <c r="O193" s="64"/>
      <c r="P193" s="64"/>
    </row>
    <row r="194" spans="2:16">
      <c r="B194" s="189"/>
      <c r="C194" s="189"/>
      <c r="D194" s="64"/>
      <c r="E194" s="64"/>
      <c r="F194" s="64"/>
      <c r="G194" s="64"/>
      <c r="H194" s="64"/>
      <c r="I194" s="64"/>
      <c r="J194" s="64"/>
      <c r="K194" s="64"/>
      <c r="L194" s="64"/>
      <c r="M194" s="64"/>
      <c r="N194" s="64"/>
      <c r="O194" s="64"/>
      <c r="P194" s="64"/>
    </row>
    <row r="195" spans="2:16">
      <c r="B195" s="189"/>
      <c r="C195" s="189"/>
      <c r="D195" s="64"/>
      <c r="E195" s="64"/>
      <c r="F195" s="64"/>
      <c r="G195" s="64"/>
      <c r="H195" s="64"/>
      <c r="I195" s="64"/>
      <c r="J195" s="64"/>
      <c r="K195" s="64"/>
      <c r="L195" s="64"/>
      <c r="M195" s="64"/>
      <c r="N195" s="64"/>
      <c r="O195" s="64"/>
      <c r="P195" s="64"/>
    </row>
    <row r="196" spans="2:16">
      <c r="B196" s="189"/>
      <c r="C196" s="189"/>
      <c r="D196" s="64"/>
      <c r="E196" s="64"/>
      <c r="F196" s="64"/>
      <c r="G196" s="64"/>
      <c r="H196" s="64"/>
      <c r="I196" s="64"/>
      <c r="J196" s="64"/>
      <c r="K196" s="64"/>
      <c r="L196" s="64"/>
      <c r="M196" s="64"/>
      <c r="N196" s="64"/>
      <c r="O196" s="64"/>
      <c r="P196" s="64"/>
    </row>
    <row r="197" spans="2:16">
      <c r="B197" s="189"/>
      <c r="C197" s="189"/>
      <c r="D197" s="64"/>
      <c r="E197" s="64"/>
      <c r="F197" s="64"/>
      <c r="G197" s="64"/>
      <c r="H197" s="64"/>
      <c r="I197" s="64"/>
      <c r="J197" s="64"/>
      <c r="K197" s="64"/>
      <c r="L197" s="64"/>
      <c r="M197" s="64"/>
      <c r="N197" s="64"/>
      <c r="O197" s="64"/>
      <c r="P197" s="64"/>
    </row>
    <row r="198" spans="2:16">
      <c r="B198" s="189"/>
      <c r="C198" s="189"/>
      <c r="D198" s="64"/>
      <c r="E198" s="64"/>
      <c r="F198" s="64"/>
      <c r="G198" s="64"/>
      <c r="H198" s="64"/>
      <c r="I198" s="64"/>
      <c r="J198" s="64"/>
      <c r="K198" s="64"/>
      <c r="L198" s="64"/>
      <c r="M198" s="64"/>
      <c r="N198" s="64"/>
      <c r="O198" s="64"/>
      <c r="P198" s="64"/>
    </row>
    <row r="199" spans="2:16">
      <c r="B199" s="189"/>
      <c r="C199" s="189"/>
      <c r="D199" s="64"/>
      <c r="E199" s="64"/>
      <c r="F199" s="64"/>
      <c r="G199" s="64"/>
      <c r="H199" s="64"/>
      <c r="I199" s="64"/>
      <c r="J199" s="64"/>
      <c r="K199" s="64"/>
      <c r="L199" s="64"/>
      <c r="M199" s="64"/>
      <c r="N199" s="64"/>
      <c r="O199" s="64"/>
      <c r="P199" s="64"/>
    </row>
    <row r="200" spans="2:16">
      <c r="B200" s="189"/>
      <c r="C200" s="189"/>
      <c r="D200" s="64"/>
      <c r="E200" s="64"/>
      <c r="F200" s="64"/>
      <c r="G200" s="64"/>
      <c r="H200" s="64"/>
      <c r="I200" s="64"/>
      <c r="J200" s="64"/>
      <c r="K200" s="64"/>
      <c r="L200" s="64"/>
      <c r="M200" s="64"/>
      <c r="N200" s="64"/>
      <c r="O200" s="64"/>
      <c r="P200" s="64"/>
    </row>
    <row r="201" spans="2:16">
      <c r="B201" s="189"/>
      <c r="C201" s="189"/>
      <c r="D201" s="64"/>
      <c r="E201" s="64"/>
      <c r="F201" s="64"/>
      <c r="G201" s="64"/>
      <c r="H201" s="64"/>
      <c r="I201" s="64"/>
      <c r="J201" s="64"/>
      <c r="K201" s="64"/>
      <c r="L201" s="64"/>
      <c r="M201" s="64"/>
      <c r="N201" s="64"/>
      <c r="O201" s="64"/>
      <c r="P201" s="64"/>
    </row>
    <row r="202" spans="2:16">
      <c r="B202" s="189"/>
      <c r="C202" s="189"/>
      <c r="D202" s="64"/>
      <c r="E202" s="64"/>
      <c r="F202" s="64"/>
      <c r="G202" s="64"/>
      <c r="H202" s="64"/>
      <c r="I202" s="64"/>
      <c r="J202" s="64"/>
      <c r="K202" s="64"/>
      <c r="L202" s="64"/>
      <c r="M202" s="64"/>
      <c r="N202" s="64"/>
      <c r="O202" s="64"/>
      <c r="P202" s="64"/>
    </row>
    <row r="203" spans="2:16">
      <c r="B203" s="189"/>
      <c r="C203" s="189"/>
      <c r="D203" s="64"/>
      <c r="E203" s="64"/>
      <c r="F203" s="64"/>
      <c r="G203" s="64"/>
      <c r="H203" s="64"/>
      <c r="I203" s="64"/>
      <c r="J203" s="64"/>
      <c r="K203" s="64"/>
      <c r="L203" s="64"/>
      <c r="M203" s="64"/>
      <c r="N203" s="64"/>
      <c r="O203" s="64"/>
      <c r="P203" s="64"/>
    </row>
    <row r="204" spans="2:16">
      <c r="B204" s="189"/>
      <c r="C204" s="189"/>
      <c r="D204" s="64"/>
      <c r="E204" s="64"/>
      <c r="F204" s="64"/>
      <c r="G204" s="64"/>
      <c r="H204" s="64"/>
      <c r="I204" s="64"/>
      <c r="J204" s="64"/>
      <c r="K204" s="64"/>
      <c r="L204" s="64"/>
      <c r="M204" s="64"/>
      <c r="N204" s="64"/>
      <c r="O204" s="64"/>
      <c r="P204" s="64"/>
    </row>
    <row r="205" spans="2:16">
      <c r="B205" s="189"/>
      <c r="C205" s="189"/>
      <c r="D205" s="64"/>
      <c r="E205" s="64"/>
      <c r="F205" s="64"/>
      <c r="G205" s="64"/>
      <c r="H205" s="64"/>
      <c r="I205" s="64"/>
      <c r="J205" s="64"/>
      <c r="K205" s="64"/>
      <c r="L205" s="64"/>
      <c r="M205" s="64"/>
      <c r="N205" s="64"/>
      <c r="O205" s="64"/>
      <c r="P205" s="64"/>
    </row>
    <row r="206" spans="2:16">
      <c r="B206" s="189"/>
      <c r="C206" s="189"/>
      <c r="D206" s="64"/>
      <c r="E206" s="64"/>
      <c r="F206" s="64"/>
      <c r="G206" s="64"/>
      <c r="H206" s="64"/>
      <c r="I206" s="64"/>
      <c r="J206" s="64"/>
      <c r="K206" s="64"/>
      <c r="L206" s="64"/>
      <c r="M206" s="64"/>
      <c r="N206" s="64"/>
      <c r="O206" s="64"/>
      <c r="P206" s="64"/>
    </row>
    <row r="207" spans="2:16">
      <c r="B207" s="189"/>
      <c r="C207" s="189"/>
      <c r="D207" s="64"/>
      <c r="E207" s="64"/>
      <c r="F207" s="64"/>
      <c r="G207" s="64"/>
      <c r="H207" s="64"/>
      <c r="I207" s="64"/>
      <c r="J207" s="64"/>
      <c r="K207" s="64"/>
      <c r="L207" s="64"/>
      <c r="M207" s="64"/>
      <c r="N207" s="64"/>
      <c r="O207" s="64"/>
      <c r="P207" s="64"/>
    </row>
    <row r="208" spans="2:16">
      <c r="B208" s="189"/>
      <c r="C208" s="189"/>
      <c r="D208" s="64"/>
      <c r="E208" s="64"/>
      <c r="F208" s="64"/>
      <c r="G208" s="64"/>
      <c r="H208" s="64"/>
      <c r="I208" s="64"/>
      <c r="J208" s="64"/>
      <c r="K208" s="64"/>
      <c r="L208" s="64"/>
      <c r="M208" s="64"/>
      <c r="N208" s="64"/>
      <c r="O208" s="64"/>
      <c r="P208" s="64"/>
    </row>
    <row r="209" spans="2:16">
      <c r="B209" s="189"/>
      <c r="C209" s="189"/>
      <c r="D209" s="64"/>
      <c r="E209" s="64"/>
      <c r="F209" s="64"/>
      <c r="G209" s="64"/>
      <c r="H209" s="64"/>
      <c r="I209" s="64"/>
      <c r="J209" s="64"/>
      <c r="K209" s="64"/>
      <c r="L209" s="64"/>
      <c r="M209" s="64"/>
      <c r="N209" s="64"/>
      <c r="O209" s="64"/>
      <c r="P209" s="64"/>
    </row>
    <row r="210" spans="2:16">
      <c r="B210" s="189"/>
      <c r="C210" s="189"/>
      <c r="D210" s="64"/>
      <c r="E210" s="64"/>
      <c r="F210" s="64"/>
      <c r="G210" s="64"/>
      <c r="H210" s="64"/>
      <c r="I210" s="64"/>
      <c r="J210" s="64"/>
      <c r="K210" s="64"/>
      <c r="L210" s="64"/>
      <c r="M210" s="64"/>
      <c r="N210" s="64"/>
      <c r="O210" s="64"/>
      <c r="P210" s="64"/>
    </row>
    <row r="211" spans="2:16">
      <c r="B211" s="189"/>
      <c r="C211" s="189"/>
      <c r="D211" s="64"/>
      <c r="E211" s="64"/>
      <c r="F211" s="64"/>
      <c r="G211" s="64"/>
      <c r="H211" s="64"/>
      <c r="I211" s="64"/>
      <c r="J211" s="64"/>
      <c r="K211" s="64"/>
      <c r="L211" s="64"/>
      <c r="M211" s="64"/>
      <c r="N211" s="64"/>
      <c r="O211" s="64"/>
      <c r="P211" s="64"/>
    </row>
    <row r="212" spans="2:16">
      <c r="B212" s="189"/>
      <c r="C212" s="189"/>
      <c r="D212" s="64"/>
      <c r="E212" s="64"/>
      <c r="F212" s="64"/>
      <c r="G212" s="64"/>
      <c r="H212" s="64"/>
      <c r="I212" s="64"/>
      <c r="J212" s="64"/>
      <c r="K212" s="64"/>
      <c r="L212" s="64"/>
      <c r="M212" s="64"/>
      <c r="N212" s="64"/>
      <c r="O212" s="64"/>
      <c r="P212" s="64"/>
    </row>
    <row r="213" spans="2:16">
      <c r="B213" s="189"/>
      <c r="C213" s="189"/>
      <c r="D213" s="64"/>
      <c r="E213" s="64"/>
      <c r="F213" s="64"/>
      <c r="G213" s="64"/>
      <c r="H213" s="64"/>
      <c r="I213" s="64"/>
      <c r="J213" s="64"/>
      <c r="K213" s="64"/>
      <c r="L213" s="64"/>
      <c r="M213" s="64"/>
      <c r="N213" s="64"/>
      <c r="O213" s="64"/>
      <c r="P213" s="64"/>
    </row>
    <row r="214" spans="2:16">
      <c r="B214" s="189"/>
      <c r="C214" s="189"/>
      <c r="D214" s="64"/>
      <c r="E214" s="64"/>
      <c r="F214" s="64"/>
      <c r="G214" s="64"/>
      <c r="H214" s="64"/>
      <c r="I214" s="64"/>
      <c r="J214" s="64"/>
      <c r="K214" s="64"/>
      <c r="L214" s="64"/>
      <c r="M214" s="64"/>
      <c r="N214" s="64"/>
      <c r="O214" s="64"/>
      <c r="P214" s="64"/>
    </row>
    <row r="215" spans="2:16">
      <c r="B215" s="189"/>
      <c r="C215" s="189"/>
      <c r="D215" s="64"/>
      <c r="E215" s="64"/>
      <c r="F215" s="64"/>
      <c r="G215" s="64"/>
      <c r="H215" s="64"/>
      <c r="I215" s="64"/>
      <c r="J215" s="64"/>
      <c r="K215" s="64"/>
      <c r="L215" s="64"/>
      <c r="M215" s="64"/>
      <c r="N215" s="64"/>
      <c r="O215" s="64"/>
      <c r="P215" s="64"/>
    </row>
    <row r="216" spans="2:16">
      <c r="B216" s="189"/>
      <c r="C216" s="189"/>
      <c r="D216" s="64"/>
      <c r="E216" s="64"/>
      <c r="F216" s="64"/>
      <c r="G216" s="64"/>
      <c r="H216" s="64"/>
      <c r="I216" s="64"/>
      <c r="J216" s="64"/>
      <c r="K216" s="64"/>
      <c r="L216" s="64"/>
      <c r="M216" s="64"/>
      <c r="N216" s="64"/>
      <c r="O216" s="64"/>
      <c r="P216" s="64"/>
    </row>
    <row r="217" spans="2:16">
      <c r="B217" s="189"/>
      <c r="C217" s="189"/>
      <c r="D217" s="64"/>
      <c r="E217" s="64"/>
      <c r="F217" s="64"/>
      <c r="G217" s="64"/>
      <c r="H217" s="64"/>
      <c r="I217" s="64"/>
      <c r="J217" s="64"/>
      <c r="K217" s="64"/>
      <c r="L217" s="64"/>
      <c r="M217" s="64"/>
      <c r="N217" s="64"/>
      <c r="O217" s="64"/>
      <c r="P217" s="64"/>
    </row>
    <row r="218" spans="2:16">
      <c r="B218" s="189"/>
      <c r="C218" s="189"/>
      <c r="D218" s="64"/>
      <c r="E218" s="64"/>
      <c r="F218" s="64"/>
      <c r="G218" s="64"/>
      <c r="H218" s="64"/>
      <c r="I218" s="64"/>
      <c r="J218" s="64"/>
      <c r="K218" s="64"/>
      <c r="L218" s="64"/>
      <c r="M218" s="64"/>
      <c r="N218" s="64"/>
      <c r="O218" s="64"/>
      <c r="P218" s="64"/>
    </row>
    <row r="219" spans="2:16">
      <c r="B219" s="189"/>
      <c r="C219" s="189"/>
      <c r="D219" s="64"/>
      <c r="E219" s="64"/>
      <c r="F219" s="64"/>
      <c r="G219" s="64"/>
      <c r="H219" s="64"/>
      <c r="I219" s="64"/>
      <c r="J219" s="64"/>
      <c r="K219" s="64"/>
      <c r="L219" s="64"/>
      <c r="M219" s="64"/>
      <c r="N219" s="64"/>
      <c r="O219" s="64"/>
      <c r="P219" s="64"/>
    </row>
    <row r="220" spans="2:16">
      <c r="B220" s="189"/>
      <c r="C220" s="189"/>
      <c r="D220" s="64"/>
      <c r="E220" s="64"/>
      <c r="F220" s="64"/>
      <c r="G220" s="64"/>
      <c r="H220" s="64"/>
      <c r="I220" s="64"/>
      <c r="J220" s="64"/>
      <c r="K220" s="64"/>
      <c r="L220" s="64"/>
      <c r="M220" s="64"/>
      <c r="N220" s="64"/>
      <c r="O220" s="64"/>
      <c r="P220" s="64"/>
    </row>
    <row r="221" spans="2:16">
      <c r="B221" s="189"/>
      <c r="C221" s="189"/>
      <c r="D221" s="64"/>
      <c r="E221" s="64"/>
      <c r="F221" s="64"/>
      <c r="G221" s="64"/>
      <c r="H221" s="64"/>
      <c r="I221" s="64"/>
      <c r="J221" s="64"/>
      <c r="K221" s="64"/>
      <c r="L221" s="64"/>
      <c r="M221" s="64"/>
      <c r="N221" s="64"/>
      <c r="O221" s="64"/>
      <c r="P221" s="64"/>
    </row>
    <row r="222" spans="2:16">
      <c r="B222" s="189"/>
      <c r="C222" s="189"/>
      <c r="D222" s="64"/>
      <c r="E222" s="64"/>
      <c r="F222" s="64"/>
      <c r="G222" s="64"/>
      <c r="H222" s="64"/>
      <c r="I222" s="64"/>
      <c r="J222" s="64"/>
      <c r="K222" s="64"/>
      <c r="L222" s="64"/>
      <c r="M222" s="64"/>
      <c r="N222" s="64"/>
      <c r="O222" s="64"/>
      <c r="P222" s="64"/>
    </row>
    <row r="223" spans="2:16">
      <c r="B223" s="189"/>
      <c r="C223" s="189"/>
      <c r="D223" s="64"/>
      <c r="E223" s="64"/>
      <c r="F223" s="64"/>
      <c r="G223" s="64"/>
      <c r="H223" s="64"/>
      <c r="I223" s="64"/>
      <c r="J223" s="64"/>
      <c r="K223" s="64"/>
      <c r="L223" s="64"/>
      <c r="M223" s="64"/>
      <c r="N223" s="64"/>
      <c r="O223" s="64"/>
      <c r="P223" s="64"/>
    </row>
    <row r="224" spans="2:16">
      <c r="B224" s="189"/>
      <c r="C224" s="189"/>
      <c r="D224" s="64"/>
      <c r="E224" s="64"/>
      <c r="F224" s="64"/>
      <c r="G224" s="64"/>
      <c r="H224" s="64"/>
      <c r="I224" s="64"/>
      <c r="J224" s="64"/>
      <c r="K224" s="64"/>
      <c r="L224" s="64"/>
      <c r="M224" s="64"/>
      <c r="N224" s="64"/>
      <c r="O224" s="64"/>
      <c r="P224" s="64"/>
    </row>
    <row r="225" spans="2:16">
      <c r="B225" s="189"/>
      <c r="C225" s="189"/>
      <c r="D225" s="64"/>
      <c r="E225" s="64"/>
      <c r="F225" s="64"/>
      <c r="G225" s="64"/>
      <c r="H225" s="64"/>
      <c r="I225" s="64"/>
      <c r="J225" s="64"/>
      <c r="K225" s="64"/>
      <c r="L225" s="64"/>
      <c r="M225" s="64"/>
      <c r="N225" s="64"/>
      <c r="O225" s="64"/>
      <c r="P225" s="64"/>
    </row>
    <row r="226" spans="2:16">
      <c r="B226" s="189"/>
      <c r="C226" s="189"/>
      <c r="D226" s="64"/>
      <c r="E226" s="64"/>
      <c r="F226" s="64"/>
      <c r="G226" s="64"/>
      <c r="H226" s="64"/>
      <c r="I226" s="64"/>
      <c r="J226" s="64"/>
      <c r="K226" s="64"/>
      <c r="L226" s="64"/>
      <c r="M226" s="64"/>
      <c r="N226" s="64"/>
      <c r="O226" s="64"/>
      <c r="P226" s="64"/>
    </row>
    <row r="227" spans="2:16">
      <c r="B227" s="189"/>
      <c r="C227" s="189"/>
      <c r="D227" s="64"/>
      <c r="E227" s="64"/>
      <c r="F227" s="64"/>
      <c r="G227" s="64"/>
      <c r="H227" s="64"/>
      <c r="I227" s="64"/>
      <c r="J227" s="64"/>
      <c r="K227" s="64"/>
      <c r="L227" s="64"/>
      <c r="M227" s="64"/>
      <c r="N227" s="64"/>
      <c r="O227" s="64"/>
      <c r="P227" s="64"/>
    </row>
    <row r="228" spans="2:16">
      <c r="B228" s="189"/>
      <c r="C228" s="189"/>
      <c r="D228" s="64"/>
      <c r="E228" s="64"/>
      <c r="F228" s="64"/>
      <c r="G228" s="64"/>
      <c r="H228" s="64"/>
      <c r="I228" s="64"/>
      <c r="J228" s="64"/>
      <c r="K228" s="64"/>
      <c r="L228" s="64"/>
      <c r="M228" s="64"/>
      <c r="N228" s="64"/>
      <c r="O228" s="64"/>
      <c r="P228" s="64"/>
    </row>
    <row r="229" spans="2:16">
      <c r="B229" s="189"/>
      <c r="C229" s="189"/>
      <c r="D229" s="64"/>
      <c r="E229" s="64"/>
      <c r="F229" s="64"/>
      <c r="G229" s="64"/>
      <c r="H229" s="64"/>
      <c r="I229" s="64"/>
      <c r="J229" s="64"/>
      <c r="K229" s="64"/>
      <c r="L229" s="64"/>
      <c r="M229" s="64"/>
      <c r="N229" s="64"/>
      <c r="O229" s="64"/>
      <c r="P229" s="64"/>
    </row>
    <row r="230" spans="2:16">
      <c r="B230" s="189"/>
      <c r="C230" s="189"/>
      <c r="D230" s="64"/>
      <c r="E230" s="64"/>
      <c r="F230" s="64"/>
      <c r="G230" s="64"/>
      <c r="H230" s="64"/>
      <c r="I230" s="64"/>
      <c r="J230" s="64"/>
      <c r="K230" s="64"/>
      <c r="L230" s="64"/>
      <c r="M230" s="64"/>
      <c r="N230" s="64"/>
      <c r="O230" s="64"/>
      <c r="P230" s="64"/>
    </row>
    <row r="231" spans="2:16">
      <c r="B231" s="189"/>
      <c r="C231" s="189"/>
      <c r="D231" s="64"/>
      <c r="E231" s="64"/>
      <c r="F231" s="64"/>
      <c r="G231" s="64"/>
      <c r="H231" s="64"/>
      <c r="I231" s="64"/>
      <c r="J231" s="64"/>
      <c r="K231" s="64"/>
      <c r="L231" s="64"/>
      <c r="M231" s="64"/>
      <c r="N231" s="64"/>
      <c r="O231" s="64"/>
      <c r="P231" s="64"/>
    </row>
    <row r="232" spans="2:16">
      <c r="B232" s="189"/>
      <c r="C232" s="189"/>
      <c r="D232" s="64"/>
      <c r="E232" s="64"/>
      <c r="F232" s="64"/>
      <c r="G232" s="64"/>
      <c r="H232" s="64"/>
      <c r="I232" s="64"/>
      <c r="J232" s="64"/>
      <c r="K232" s="64"/>
      <c r="L232" s="64"/>
      <c r="M232" s="64"/>
      <c r="N232" s="64"/>
      <c r="O232" s="64"/>
      <c r="P232" s="64"/>
    </row>
    <row r="233" spans="2:16">
      <c r="B233" s="189"/>
      <c r="C233" s="189"/>
      <c r="D233" s="64"/>
      <c r="E233" s="64"/>
      <c r="F233" s="64"/>
      <c r="G233" s="64"/>
      <c r="H233" s="64"/>
      <c r="I233" s="64"/>
      <c r="J233" s="64"/>
      <c r="K233" s="64"/>
      <c r="L233" s="64"/>
      <c r="M233" s="64"/>
      <c r="N233" s="64"/>
      <c r="O233" s="64"/>
      <c r="P233" s="64"/>
    </row>
    <row r="234" spans="2:16">
      <c r="B234" s="189"/>
      <c r="C234" s="189"/>
      <c r="D234" s="64"/>
      <c r="E234" s="64"/>
      <c r="F234" s="64"/>
      <c r="G234" s="64"/>
      <c r="H234" s="64"/>
      <c r="I234" s="64"/>
      <c r="J234" s="64"/>
      <c r="K234" s="64"/>
      <c r="L234" s="64"/>
      <c r="M234" s="64"/>
      <c r="N234" s="64"/>
      <c r="O234" s="64"/>
      <c r="P234" s="64"/>
    </row>
    <row r="235" spans="2:16">
      <c r="B235" s="189"/>
      <c r="C235" s="189"/>
      <c r="D235" s="64"/>
      <c r="E235" s="64"/>
      <c r="F235" s="64"/>
      <c r="G235" s="64"/>
      <c r="H235" s="64"/>
      <c r="I235" s="64"/>
      <c r="J235" s="64"/>
      <c r="K235" s="64"/>
      <c r="L235" s="64"/>
      <c r="M235" s="64"/>
      <c r="N235" s="64"/>
      <c r="O235" s="64"/>
      <c r="P235" s="64"/>
    </row>
    <row r="236" spans="2:16">
      <c r="B236" s="189"/>
      <c r="C236" s="189"/>
      <c r="D236" s="64"/>
      <c r="E236" s="64"/>
      <c r="F236" s="64"/>
      <c r="G236" s="64"/>
      <c r="H236" s="64"/>
      <c r="I236" s="64"/>
      <c r="J236" s="64"/>
      <c r="K236" s="64"/>
      <c r="L236" s="64"/>
      <c r="M236" s="64"/>
      <c r="N236" s="64"/>
      <c r="O236" s="64"/>
      <c r="P236" s="64"/>
    </row>
    <row r="237" spans="2:16">
      <c r="B237" s="189"/>
      <c r="C237" s="189"/>
      <c r="D237" s="64"/>
      <c r="E237" s="64"/>
      <c r="F237" s="64"/>
      <c r="G237" s="64"/>
      <c r="H237" s="64"/>
      <c r="I237" s="64"/>
      <c r="J237" s="64"/>
      <c r="K237" s="64"/>
      <c r="L237" s="64"/>
      <c r="M237" s="64"/>
      <c r="N237" s="64"/>
      <c r="O237" s="64"/>
      <c r="P237" s="64"/>
    </row>
    <row r="238" spans="2:16">
      <c r="B238" s="189"/>
      <c r="C238" s="189"/>
      <c r="D238" s="64"/>
      <c r="E238" s="64"/>
      <c r="F238" s="64"/>
      <c r="G238" s="64"/>
      <c r="H238" s="64"/>
      <c r="I238" s="64"/>
      <c r="J238" s="64"/>
      <c r="K238" s="64"/>
      <c r="L238" s="64"/>
      <c r="M238" s="64"/>
      <c r="N238" s="64"/>
      <c r="O238" s="64"/>
      <c r="P238" s="64"/>
    </row>
    <row r="239" spans="2:16">
      <c r="B239" s="189"/>
      <c r="C239" s="189"/>
      <c r="D239" s="64"/>
      <c r="E239" s="64"/>
      <c r="F239" s="64"/>
      <c r="G239" s="64"/>
      <c r="H239" s="64"/>
      <c r="I239" s="64"/>
      <c r="J239" s="64"/>
      <c r="K239" s="64"/>
      <c r="L239" s="64"/>
      <c r="M239" s="64"/>
      <c r="N239" s="64"/>
      <c r="O239" s="64"/>
      <c r="P239" s="64"/>
    </row>
    <row r="240" spans="2:16">
      <c r="B240" s="189"/>
      <c r="C240" s="189"/>
      <c r="D240" s="64"/>
      <c r="E240" s="64"/>
      <c r="F240" s="64"/>
      <c r="G240" s="64"/>
      <c r="H240" s="64"/>
      <c r="I240" s="64"/>
      <c r="J240" s="64"/>
      <c r="K240" s="64"/>
      <c r="L240" s="64"/>
      <c r="M240" s="64"/>
      <c r="N240" s="64"/>
      <c r="O240" s="64"/>
      <c r="P240" s="64"/>
    </row>
    <row r="241" spans="2:16">
      <c r="B241" s="189"/>
      <c r="C241" s="189"/>
      <c r="D241" s="64"/>
      <c r="E241" s="64"/>
      <c r="F241" s="64"/>
      <c r="G241" s="64"/>
      <c r="H241" s="64"/>
      <c r="I241" s="64"/>
      <c r="J241" s="64"/>
      <c r="K241" s="64"/>
      <c r="L241" s="64"/>
      <c r="M241" s="64"/>
      <c r="N241" s="64"/>
      <c r="O241" s="64"/>
      <c r="P241" s="64"/>
    </row>
    <row r="242" spans="2:16">
      <c r="B242" s="189"/>
      <c r="C242" s="189"/>
      <c r="D242" s="64"/>
      <c r="E242" s="64"/>
      <c r="F242" s="64"/>
      <c r="G242" s="64"/>
      <c r="H242" s="64"/>
      <c r="I242" s="64"/>
      <c r="J242" s="64"/>
      <c r="K242" s="64"/>
      <c r="L242" s="64"/>
      <c r="M242" s="64"/>
      <c r="N242" s="64"/>
      <c r="O242" s="64"/>
      <c r="P242" s="64"/>
    </row>
    <row r="243" spans="2:16">
      <c r="B243" s="189"/>
      <c r="C243" s="189"/>
      <c r="D243" s="64"/>
      <c r="E243" s="64"/>
      <c r="F243" s="64"/>
      <c r="G243" s="64"/>
      <c r="H243" s="64"/>
      <c r="I243" s="64"/>
      <c r="J243" s="64"/>
      <c r="K243" s="64"/>
      <c r="L243" s="64"/>
      <c r="M243" s="64"/>
      <c r="N243" s="64"/>
      <c r="O243" s="64"/>
      <c r="P243" s="64"/>
    </row>
    <row r="244" spans="2:16">
      <c r="B244" s="189"/>
      <c r="C244" s="189"/>
      <c r="D244" s="64"/>
      <c r="E244" s="64"/>
      <c r="F244" s="64"/>
      <c r="G244" s="64"/>
      <c r="H244" s="64"/>
      <c r="I244" s="64"/>
      <c r="J244" s="64"/>
      <c r="K244" s="64"/>
      <c r="L244" s="64"/>
      <c r="M244" s="64"/>
      <c r="N244" s="64"/>
      <c r="O244" s="64"/>
      <c r="P244" s="64"/>
    </row>
    <row r="245" spans="2:16">
      <c r="B245" s="189"/>
      <c r="C245" s="189"/>
      <c r="D245" s="64"/>
      <c r="E245" s="64"/>
      <c r="F245" s="64"/>
      <c r="G245" s="64"/>
      <c r="H245" s="64"/>
      <c r="I245" s="64"/>
      <c r="J245" s="64"/>
      <c r="K245" s="64"/>
      <c r="L245" s="64"/>
      <c r="M245" s="64"/>
      <c r="N245" s="64"/>
      <c r="O245" s="64"/>
      <c r="P245" s="64"/>
    </row>
    <row r="246" spans="2:16">
      <c r="B246" s="189"/>
      <c r="C246" s="189"/>
      <c r="D246" s="64"/>
      <c r="E246" s="64"/>
      <c r="F246" s="64"/>
      <c r="G246" s="64"/>
      <c r="H246" s="64"/>
      <c r="I246" s="64"/>
      <c r="J246" s="64"/>
      <c r="K246" s="64"/>
      <c r="L246" s="64"/>
      <c r="M246" s="64"/>
      <c r="N246" s="64"/>
      <c r="O246" s="64"/>
      <c r="P246" s="64"/>
    </row>
    <row r="247" spans="2:16">
      <c r="B247" s="189"/>
      <c r="C247" s="189"/>
      <c r="D247" s="64"/>
      <c r="E247" s="64"/>
      <c r="F247" s="64"/>
      <c r="G247" s="64"/>
      <c r="H247" s="64"/>
      <c r="I247" s="64"/>
      <c r="J247" s="64"/>
      <c r="K247" s="64"/>
      <c r="L247" s="64"/>
      <c r="M247" s="64"/>
      <c r="N247" s="64"/>
      <c r="O247" s="64"/>
      <c r="P247" s="64"/>
    </row>
    <row r="248" spans="2:16">
      <c r="B248" s="189"/>
      <c r="C248" s="189"/>
      <c r="D248" s="64"/>
      <c r="E248" s="64"/>
      <c r="F248" s="64"/>
      <c r="G248" s="64"/>
      <c r="H248" s="64"/>
      <c r="I248" s="64"/>
      <c r="J248" s="64"/>
      <c r="K248" s="64"/>
      <c r="L248" s="64"/>
      <c r="M248" s="64"/>
      <c r="N248" s="64"/>
      <c r="O248" s="64"/>
      <c r="P248" s="64"/>
    </row>
    <row r="249" spans="2:16">
      <c r="B249" s="189"/>
      <c r="C249" s="189"/>
      <c r="D249" s="64"/>
      <c r="E249" s="64"/>
      <c r="F249" s="64"/>
      <c r="G249" s="64"/>
      <c r="H249" s="64"/>
      <c r="I249" s="64"/>
      <c r="J249" s="64"/>
      <c r="K249" s="64"/>
      <c r="L249" s="64"/>
      <c r="M249" s="64"/>
      <c r="N249" s="64"/>
      <c r="O249" s="64"/>
      <c r="P249" s="64"/>
    </row>
    <row r="250" spans="2:16">
      <c r="B250" s="189"/>
      <c r="C250" s="189"/>
      <c r="D250" s="64"/>
      <c r="E250" s="64"/>
      <c r="F250" s="64"/>
      <c r="G250" s="64"/>
      <c r="H250" s="64"/>
      <c r="I250" s="64"/>
      <c r="J250" s="64"/>
      <c r="K250" s="64"/>
      <c r="L250" s="64"/>
      <c r="M250" s="64"/>
      <c r="N250" s="64"/>
      <c r="O250" s="64"/>
      <c r="P250" s="64"/>
    </row>
    <row r="251" spans="2:16">
      <c r="B251" s="189"/>
      <c r="C251" s="189"/>
      <c r="D251" s="64"/>
      <c r="E251" s="64"/>
      <c r="F251" s="64"/>
      <c r="G251" s="64"/>
      <c r="H251" s="64"/>
      <c r="I251" s="64"/>
      <c r="J251" s="64"/>
      <c r="K251" s="64"/>
      <c r="L251" s="64"/>
      <c r="M251" s="64"/>
      <c r="N251" s="64"/>
      <c r="O251" s="64"/>
      <c r="P251" s="64"/>
    </row>
    <row r="252" spans="2:16">
      <c r="B252" s="189"/>
      <c r="C252" s="189"/>
      <c r="D252" s="64"/>
      <c r="E252" s="64"/>
      <c r="F252" s="64"/>
      <c r="G252" s="64"/>
      <c r="H252" s="64"/>
      <c r="I252" s="64"/>
      <c r="J252" s="64"/>
      <c r="K252" s="64"/>
      <c r="L252" s="64"/>
      <c r="M252" s="64"/>
      <c r="N252" s="64"/>
      <c r="O252" s="64"/>
      <c r="P252" s="64"/>
    </row>
    <row r="253" spans="2:16">
      <c r="B253" s="189"/>
      <c r="C253" s="189"/>
      <c r="D253" s="64"/>
      <c r="E253" s="64"/>
      <c r="F253" s="64"/>
      <c r="G253" s="64"/>
      <c r="H253" s="64"/>
      <c r="I253" s="64"/>
      <c r="J253" s="64"/>
      <c r="K253" s="64"/>
      <c r="L253" s="64"/>
      <c r="M253" s="64"/>
      <c r="N253" s="64"/>
      <c r="O253" s="64"/>
      <c r="P253" s="64"/>
    </row>
    <row r="254" spans="2:16">
      <c r="B254" s="189"/>
      <c r="C254" s="189"/>
      <c r="D254" s="64"/>
      <c r="E254" s="64"/>
      <c r="F254" s="64"/>
      <c r="G254" s="64"/>
      <c r="H254" s="64"/>
      <c r="I254" s="64"/>
      <c r="J254" s="64"/>
      <c r="K254" s="64"/>
      <c r="L254" s="64"/>
      <c r="M254" s="64"/>
      <c r="N254" s="64"/>
      <c r="O254" s="64"/>
      <c r="P254" s="64"/>
    </row>
    <row r="255" spans="2:16">
      <c r="B255" s="189"/>
      <c r="C255" s="189"/>
      <c r="D255" s="64"/>
      <c r="E255" s="64"/>
      <c r="F255" s="64"/>
      <c r="G255" s="64"/>
      <c r="H255" s="64"/>
      <c r="I255" s="64"/>
      <c r="J255" s="64"/>
      <c r="K255" s="64"/>
      <c r="L255" s="64"/>
      <c r="M255" s="64"/>
      <c r="N255" s="64"/>
      <c r="O255" s="64"/>
      <c r="P255" s="64"/>
    </row>
    <row r="256" spans="2:16">
      <c r="B256" s="189"/>
      <c r="C256" s="189"/>
      <c r="D256" s="64"/>
      <c r="E256" s="64"/>
      <c r="F256" s="64"/>
      <c r="G256" s="64"/>
      <c r="H256" s="64"/>
      <c r="I256" s="64"/>
      <c r="J256" s="64"/>
      <c r="K256" s="64"/>
      <c r="L256" s="64"/>
      <c r="M256" s="64"/>
      <c r="N256" s="64"/>
      <c r="O256" s="64"/>
      <c r="P256" s="64"/>
    </row>
    <row r="257" spans="2:16">
      <c r="B257" s="189"/>
      <c r="C257" s="189"/>
      <c r="D257" s="64"/>
      <c r="E257" s="64"/>
      <c r="F257" s="64"/>
      <c r="G257" s="64"/>
      <c r="H257" s="64"/>
      <c r="I257" s="64"/>
      <c r="J257" s="64"/>
      <c r="K257" s="64"/>
      <c r="L257" s="64"/>
      <c r="M257" s="64"/>
      <c r="N257" s="64"/>
      <c r="O257" s="64"/>
      <c r="P257" s="64"/>
    </row>
    <row r="258" spans="2:16">
      <c r="B258" s="189"/>
      <c r="C258" s="189"/>
      <c r="D258" s="64"/>
      <c r="E258" s="64"/>
      <c r="F258" s="64"/>
      <c r="G258" s="64"/>
      <c r="H258" s="64"/>
      <c r="I258" s="64"/>
      <c r="J258" s="64"/>
      <c r="K258" s="64"/>
      <c r="L258" s="64"/>
      <c r="M258" s="64"/>
      <c r="N258" s="64"/>
      <c r="O258" s="64"/>
      <c r="P258" s="64"/>
    </row>
    <row r="259" spans="2:16">
      <c r="B259" s="189"/>
      <c r="C259" s="189"/>
      <c r="D259" s="64"/>
      <c r="E259" s="64"/>
      <c r="F259" s="64"/>
      <c r="G259" s="64"/>
      <c r="H259" s="64"/>
      <c r="I259" s="64"/>
      <c r="J259" s="64"/>
      <c r="K259" s="64"/>
      <c r="L259" s="64"/>
      <c r="M259" s="64"/>
      <c r="N259" s="64"/>
      <c r="O259" s="64"/>
      <c r="P259" s="64"/>
    </row>
    <row r="260" spans="2:16">
      <c r="B260" s="189"/>
      <c r="C260" s="189"/>
      <c r="D260" s="64"/>
      <c r="E260" s="64"/>
      <c r="F260" s="64"/>
      <c r="G260" s="64"/>
      <c r="H260" s="64"/>
      <c r="I260" s="64"/>
      <c r="J260" s="64"/>
      <c r="K260" s="64"/>
      <c r="L260" s="64"/>
      <c r="M260" s="64"/>
      <c r="N260" s="64"/>
      <c r="O260" s="64"/>
      <c r="P260" s="64"/>
    </row>
    <row r="261" spans="2:16">
      <c r="B261" s="189"/>
      <c r="C261" s="189"/>
      <c r="D261" s="64"/>
      <c r="E261" s="64"/>
      <c r="F261" s="64"/>
      <c r="G261" s="64"/>
      <c r="H261" s="64"/>
      <c r="I261" s="64"/>
      <c r="J261" s="64"/>
      <c r="K261" s="64"/>
      <c r="L261" s="64"/>
      <c r="M261" s="64"/>
      <c r="N261" s="64"/>
      <c r="O261" s="64"/>
      <c r="P261" s="64"/>
    </row>
    <row r="262" spans="2:16">
      <c r="B262" s="189"/>
      <c r="C262" s="189"/>
      <c r="D262" s="64"/>
      <c r="E262" s="64"/>
      <c r="F262" s="64"/>
      <c r="G262" s="64"/>
      <c r="H262" s="64"/>
      <c r="I262" s="64"/>
      <c r="J262" s="64"/>
      <c r="K262" s="64"/>
      <c r="L262" s="64"/>
      <c r="M262" s="64"/>
      <c r="N262" s="64"/>
      <c r="O262" s="64"/>
      <c r="P262" s="64"/>
    </row>
    <row r="263" spans="2:16">
      <c r="B263" s="189"/>
      <c r="C263" s="189"/>
      <c r="D263" s="64"/>
      <c r="E263" s="64"/>
      <c r="F263" s="64"/>
      <c r="G263" s="64"/>
      <c r="H263" s="64"/>
      <c r="I263" s="64"/>
      <c r="J263" s="64"/>
      <c r="K263" s="64"/>
      <c r="L263" s="64"/>
      <c r="M263" s="64"/>
      <c r="N263" s="64"/>
      <c r="O263" s="64"/>
      <c r="P263" s="64"/>
    </row>
    <row r="264" spans="2:16">
      <c r="B264" s="189"/>
      <c r="C264" s="189"/>
      <c r="D264" s="64"/>
      <c r="E264" s="64"/>
      <c r="F264" s="64"/>
      <c r="G264" s="64"/>
      <c r="H264" s="64"/>
      <c r="I264" s="64"/>
      <c r="J264" s="64"/>
      <c r="K264" s="64"/>
      <c r="L264" s="64"/>
      <c r="M264" s="64"/>
      <c r="N264" s="64"/>
      <c r="O264" s="64"/>
      <c r="P264" s="64"/>
    </row>
    <row r="265" spans="2:16">
      <c r="B265" s="189"/>
      <c r="C265" s="189"/>
      <c r="D265" s="64"/>
      <c r="E265" s="64"/>
      <c r="F265" s="64"/>
      <c r="G265" s="64"/>
      <c r="H265" s="64"/>
      <c r="I265" s="64"/>
      <c r="J265" s="64"/>
      <c r="K265" s="64"/>
      <c r="L265" s="64"/>
      <c r="M265" s="64"/>
      <c r="N265" s="64"/>
      <c r="O265" s="64"/>
      <c r="P265" s="64"/>
    </row>
    <row r="266" spans="2:16">
      <c r="B266" s="189"/>
      <c r="C266" s="189"/>
      <c r="D266" s="64"/>
      <c r="E266" s="64"/>
      <c r="F266" s="64"/>
      <c r="G266" s="64"/>
      <c r="H266" s="64"/>
      <c r="I266" s="64"/>
      <c r="J266" s="64"/>
      <c r="K266" s="64"/>
      <c r="L266" s="64"/>
      <c r="M266" s="64"/>
      <c r="N266" s="64"/>
      <c r="O266" s="64"/>
      <c r="P266" s="64"/>
    </row>
    <row r="267" spans="2:16">
      <c r="B267" s="189"/>
      <c r="C267" s="189"/>
      <c r="D267" s="64"/>
      <c r="E267" s="64"/>
      <c r="F267" s="64"/>
      <c r="G267" s="64"/>
      <c r="H267" s="64"/>
      <c r="I267" s="64"/>
      <c r="J267" s="64"/>
      <c r="K267" s="64"/>
      <c r="L267" s="64"/>
      <c r="M267" s="64"/>
      <c r="N267" s="64"/>
      <c r="O267" s="64"/>
      <c r="P267" s="64"/>
    </row>
    <row r="268" spans="2:16">
      <c r="B268" s="189"/>
      <c r="C268" s="189"/>
      <c r="D268" s="64"/>
      <c r="E268" s="64"/>
      <c r="F268" s="64"/>
      <c r="G268" s="64"/>
      <c r="H268" s="64"/>
      <c r="I268" s="64"/>
      <c r="J268" s="64"/>
      <c r="K268" s="64"/>
      <c r="L268" s="64"/>
      <c r="M268" s="64"/>
      <c r="N268" s="64"/>
      <c r="O268" s="64"/>
      <c r="P268" s="64"/>
    </row>
    <row r="269" spans="2:16">
      <c r="B269" s="189"/>
      <c r="C269" s="189"/>
      <c r="D269" s="64"/>
      <c r="E269" s="64"/>
      <c r="F269" s="64"/>
      <c r="G269" s="64"/>
      <c r="H269" s="64"/>
      <c r="I269" s="64"/>
      <c r="J269" s="64"/>
      <c r="K269" s="64"/>
      <c r="L269" s="64"/>
      <c r="M269" s="64"/>
      <c r="N269" s="64"/>
      <c r="O269" s="64"/>
      <c r="P269" s="64"/>
    </row>
    <row r="270" spans="2:16">
      <c r="B270" s="189"/>
      <c r="C270" s="189"/>
      <c r="D270" s="64"/>
      <c r="E270" s="64"/>
      <c r="F270" s="64"/>
      <c r="G270" s="64"/>
      <c r="H270" s="64"/>
      <c r="I270" s="64"/>
      <c r="J270" s="64"/>
      <c r="K270" s="64"/>
      <c r="L270" s="64"/>
      <c r="M270" s="64"/>
      <c r="N270" s="64"/>
      <c r="O270" s="64"/>
      <c r="P270" s="64"/>
    </row>
    <row r="271" spans="2:16">
      <c r="B271" s="189"/>
      <c r="C271" s="189"/>
      <c r="D271" s="64"/>
      <c r="E271" s="64"/>
      <c r="F271" s="64"/>
      <c r="G271" s="64"/>
      <c r="H271" s="64"/>
      <c r="I271" s="64"/>
      <c r="J271" s="64"/>
      <c r="K271" s="64"/>
      <c r="L271" s="64"/>
      <c r="M271" s="64"/>
      <c r="N271" s="64"/>
      <c r="O271" s="64"/>
      <c r="P271" s="64"/>
    </row>
    <row r="272" spans="2:16">
      <c r="B272" s="189"/>
      <c r="C272" s="189"/>
      <c r="D272" s="64"/>
      <c r="E272" s="64"/>
      <c r="F272" s="64"/>
      <c r="G272" s="64"/>
      <c r="H272" s="64"/>
      <c r="I272" s="64"/>
      <c r="J272" s="64"/>
      <c r="K272" s="64"/>
      <c r="L272" s="64"/>
      <c r="M272" s="64"/>
      <c r="N272" s="64"/>
      <c r="O272" s="64"/>
      <c r="P272" s="64"/>
    </row>
    <row r="273" spans="2:16">
      <c r="B273" s="189"/>
      <c r="C273" s="189"/>
      <c r="D273" s="64"/>
      <c r="E273" s="64"/>
      <c r="F273" s="64"/>
      <c r="G273" s="64"/>
      <c r="H273" s="64"/>
      <c r="I273" s="64"/>
      <c r="J273" s="64"/>
      <c r="K273" s="64"/>
      <c r="L273" s="64"/>
      <c r="M273" s="64"/>
      <c r="N273" s="64"/>
      <c r="O273" s="64"/>
      <c r="P273" s="64"/>
    </row>
    <row r="274" spans="2:16">
      <c r="B274" s="189"/>
      <c r="C274" s="189"/>
      <c r="D274" s="64"/>
      <c r="E274" s="64"/>
      <c r="F274" s="64"/>
      <c r="G274" s="64"/>
      <c r="H274" s="64"/>
      <c r="I274" s="64"/>
      <c r="J274" s="64"/>
      <c r="K274" s="64"/>
      <c r="L274" s="64"/>
      <c r="M274" s="64"/>
      <c r="N274" s="64"/>
      <c r="O274" s="64"/>
      <c r="P274" s="64"/>
    </row>
    <row r="275" spans="2:16">
      <c r="B275" s="189"/>
      <c r="C275" s="189"/>
      <c r="D275" s="64"/>
      <c r="E275" s="64"/>
      <c r="F275" s="64"/>
      <c r="G275" s="64"/>
      <c r="H275" s="64"/>
      <c r="I275" s="64"/>
      <c r="J275" s="64"/>
      <c r="K275" s="64"/>
      <c r="L275" s="64"/>
      <c r="M275" s="64"/>
      <c r="N275" s="64"/>
      <c r="O275" s="64"/>
      <c r="P275" s="64"/>
    </row>
    <row r="276" spans="2:16">
      <c r="B276" s="189"/>
      <c r="C276" s="189"/>
      <c r="D276" s="64"/>
      <c r="E276" s="64"/>
      <c r="F276" s="64"/>
      <c r="G276" s="64"/>
      <c r="H276" s="64"/>
      <c r="I276" s="64"/>
      <c r="J276" s="64"/>
      <c r="K276" s="64"/>
      <c r="L276" s="64"/>
      <c r="M276" s="64"/>
      <c r="N276" s="64"/>
      <c r="O276" s="64"/>
      <c r="P276" s="64"/>
    </row>
    <row r="277" spans="2:16">
      <c r="B277" s="189"/>
      <c r="C277" s="189"/>
      <c r="D277" s="64"/>
      <c r="E277" s="64"/>
      <c r="F277" s="64"/>
      <c r="G277" s="64"/>
      <c r="H277" s="64"/>
      <c r="I277" s="64"/>
      <c r="J277" s="64"/>
      <c r="K277" s="64"/>
      <c r="L277" s="64"/>
      <c r="M277" s="64"/>
      <c r="N277" s="64"/>
      <c r="O277" s="64"/>
      <c r="P277" s="64"/>
    </row>
    <row r="278" spans="2:16">
      <c r="B278" s="189"/>
      <c r="C278" s="189"/>
      <c r="D278" s="64"/>
      <c r="E278" s="64"/>
      <c r="F278" s="64"/>
      <c r="G278" s="64"/>
      <c r="H278" s="64"/>
      <c r="I278" s="64"/>
      <c r="J278" s="64"/>
      <c r="K278" s="64"/>
      <c r="L278" s="64"/>
      <c r="M278" s="64"/>
      <c r="N278" s="64"/>
      <c r="O278" s="64"/>
      <c r="P278" s="64"/>
    </row>
    <row r="279" spans="2:16">
      <c r="B279" s="189"/>
      <c r="C279" s="189"/>
      <c r="D279" s="64"/>
      <c r="E279" s="64"/>
      <c r="F279" s="64"/>
      <c r="G279" s="64"/>
      <c r="H279" s="64"/>
      <c r="I279" s="64"/>
      <c r="J279" s="64"/>
      <c r="K279" s="64"/>
      <c r="L279" s="64"/>
      <c r="M279" s="64"/>
      <c r="N279" s="64"/>
      <c r="O279" s="64"/>
      <c r="P279" s="64"/>
    </row>
    <row r="280" spans="2:16">
      <c r="B280" s="189"/>
      <c r="C280" s="189"/>
      <c r="D280" s="64"/>
      <c r="E280" s="64"/>
      <c r="F280" s="64"/>
      <c r="G280" s="64"/>
      <c r="H280" s="64"/>
      <c r="I280" s="64"/>
      <c r="J280" s="64"/>
      <c r="K280" s="64"/>
      <c r="L280" s="64"/>
      <c r="M280" s="64"/>
      <c r="N280" s="64"/>
      <c r="O280" s="64"/>
      <c r="P280" s="64"/>
    </row>
    <row r="281" spans="2:16">
      <c r="B281" s="189"/>
      <c r="C281" s="189"/>
      <c r="D281" s="64"/>
      <c r="E281" s="64"/>
      <c r="F281" s="64"/>
      <c r="G281" s="64"/>
      <c r="H281" s="64"/>
      <c r="I281" s="64"/>
      <c r="J281" s="64"/>
      <c r="K281" s="64"/>
      <c r="L281" s="64"/>
      <c r="M281" s="64"/>
      <c r="N281" s="64"/>
      <c r="O281" s="64"/>
      <c r="P281" s="64"/>
    </row>
    <row r="282" spans="2:16">
      <c r="B282" s="189"/>
      <c r="C282" s="189"/>
      <c r="D282" s="64"/>
      <c r="E282" s="64"/>
      <c r="F282" s="64"/>
      <c r="G282" s="64"/>
      <c r="H282" s="64"/>
      <c r="I282" s="64"/>
      <c r="J282" s="64"/>
      <c r="K282" s="64"/>
      <c r="L282" s="64"/>
      <c r="M282" s="64"/>
      <c r="N282" s="64"/>
      <c r="O282" s="64"/>
      <c r="P282" s="64"/>
    </row>
    <row r="283" spans="2:16">
      <c r="B283" s="189"/>
      <c r="C283" s="189"/>
      <c r="D283" s="64"/>
      <c r="E283" s="64"/>
      <c r="F283" s="64"/>
      <c r="G283" s="64"/>
      <c r="H283" s="64"/>
      <c r="I283" s="64"/>
      <c r="J283" s="64"/>
      <c r="K283" s="64"/>
      <c r="L283" s="64"/>
      <c r="M283" s="64"/>
      <c r="N283" s="64"/>
      <c r="O283" s="64"/>
      <c r="P283" s="64"/>
    </row>
    <row r="284" spans="2:16">
      <c r="B284" s="189"/>
      <c r="C284" s="189"/>
      <c r="D284" s="64"/>
      <c r="E284" s="64"/>
      <c r="F284" s="64"/>
      <c r="G284" s="64"/>
      <c r="H284" s="64"/>
      <c r="I284" s="64"/>
      <c r="J284" s="64"/>
      <c r="K284" s="64"/>
      <c r="L284" s="64"/>
      <c r="M284" s="64"/>
      <c r="N284" s="64"/>
      <c r="O284" s="64"/>
      <c r="P284" s="64"/>
    </row>
    <row r="285" spans="2:16">
      <c r="B285" s="189"/>
      <c r="C285" s="189"/>
      <c r="D285" s="64"/>
      <c r="E285" s="64"/>
      <c r="F285" s="64"/>
      <c r="G285" s="64"/>
      <c r="H285" s="64"/>
      <c r="I285" s="64"/>
      <c r="J285" s="64"/>
      <c r="K285" s="64"/>
      <c r="L285" s="64"/>
      <c r="M285" s="64"/>
      <c r="N285" s="64"/>
      <c r="O285" s="64"/>
      <c r="P285" s="64"/>
    </row>
    <row r="286" spans="2:16">
      <c r="B286" s="189"/>
      <c r="C286" s="189"/>
      <c r="D286" s="64"/>
      <c r="E286" s="64"/>
      <c r="F286" s="64"/>
      <c r="G286" s="64"/>
      <c r="H286" s="64"/>
      <c r="I286" s="64"/>
      <c r="J286" s="64"/>
      <c r="K286" s="64"/>
      <c r="L286" s="64"/>
      <c r="M286" s="64"/>
      <c r="N286" s="64"/>
      <c r="O286" s="64"/>
      <c r="P286" s="64"/>
    </row>
    <row r="287" spans="2:16">
      <c r="B287" s="189"/>
      <c r="C287" s="189"/>
      <c r="D287" s="64"/>
      <c r="E287" s="64"/>
      <c r="F287" s="64"/>
      <c r="G287" s="64"/>
      <c r="H287" s="64"/>
      <c r="I287" s="64"/>
      <c r="J287" s="64"/>
      <c r="K287" s="64"/>
      <c r="L287" s="64"/>
      <c r="M287" s="64"/>
      <c r="N287" s="64"/>
      <c r="O287" s="64"/>
      <c r="P287" s="64"/>
    </row>
    <row r="288" spans="2:16">
      <c r="B288" s="189"/>
      <c r="C288" s="189"/>
      <c r="D288" s="64"/>
      <c r="E288" s="64"/>
      <c r="F288" s="64"/>
      <c r="G288" s="64"/>
      <c r="H288" s="64"/>
      <c r="I288" s="64"/>
      <c r="J288" s="64"/>
      <c r="K288" s="64"/>
      <c r="L288" s="64"/>
      <c r="M288" s="64"/>
      <c r="N288" s="64"/>
      <c r="O288" s="64"/>
      <c r="P288" s="64"/>
    </row>
    <row r="289" spans="2:16">
      <c r="B289" s="189"/>
      <c r="C289" s="189"/>
      <c r="D289" s="64"/>
      <c r="E289" s="64"/>
      <c r="F289" s="64"/>
      <c r="G289" s="64"/>
      <c r="H289" s="64"/>
      <c r="I289" s="64"/>
      <c r="J289" s="64"/>
      <c r="K289" s="64"/>
      <c r="L289" s="64"/>
      <c r="M289" s="64"/>
      <c r="N289" s="64"/>
      <c r="O289" s="64"/>
      <c r="P289" s="64"/>
    </row>
    <row r="290" spans="2:16">
      <c r="B290" s="189"/>
      <c r="C290" s="189"/>
      <c r="D290" s="64"/>
      <c r="E290" s="64"/>
      <c r="F290" s="64"/>
      <c r="G290" s="64"/>
      <c r="H290" s="64"/>
      <c r="I290" s="64"/>
      <c r="J290" s="64"/>
      <c r="K290" s="64"/>
      <c r="L290" s="64"/>
      <c r="M290" s="64"/>
      <c r="N290" s="64"/>
      <c r="O290" s="64"/>
      <c r="P290" s="64"/>
    </row>
    <row r="291" spans="2:16">
      <c r="B291" s="189"/>
      <c r="C291" s="189"/>
      <c r="D291" s="64"/>
      <c r="E291" s="64"/>
      <c r="F291" s="64"/>
      <c r="G291" s="64"/>
      <c r="H291" s="64"/>
      <c r="I291" s="64"/>
      <c r="J291" s="64"/>
      <c r="K291" s="64"/>
      <c r="L291" s="64"/>
      <c r="M291" s="64"/>
      <c r="N291" s="64"/>
      <c r="O291" s="64"/>
      <c r="P291" s="64"/>
    </row>
    <row r="292" spans="2:16">
      <c r="B292" s="189"/>
      <c r="C292" s="189"/>
      <c r="D292" s="64"/>
      <c r="E292" s="64"/>
      <c r="F292" s="64"/>
      <c r="G292" s="64"/>
      <c r="H292" s="64"/>
      <c r="I292" s="64"/>
      <c r="J292" s="64"/>
      <c r="K292" s="64"/>
      <c r="L292" s="64"/>
      <c r="M292" s="64"/>
      <c r="N292" s="64"/>
      <c r="O292" s="64"/>
      <c r="P292" s="64"/>
    </row>
    <row r="293" spans="2:16">
      <c r="B293" s="189"/>
      <c r="C293" s="189"/>
      <c r="D293" s="64"/>
      <c r="E293" s="64"/>
      <c r="F293" s="64"/>
      <c r="G293" s="64"/>
      <c r="H293" s="64"/>
      <c r="I293" s="64"/>
      <c r="J293" s="64"/>
      <c r="K293" s="64"/>
      <c r="L293" s="64"/>
      <c r="M293" s="64"/>
      <c r="N293" s="64"/>
      <c r="O293" s="64"/>
      <c r="P293" s="64"/>
    </row>
    <row r="294" spans="2:16">
      <c r="B294" s="189"/>
      <c r="C294" s="189"/>
      <c r="D294" s="64"/>
      <c r="E294" s="64"/>
      <c r="F294" s="64"/>
      <c r="G294" s="64"/>
      <c r="H294" s="64"/>
      <c r="I294" s="64"/>
      <c r="J294" s="64"/>
      <c r="K294" s="64"/>
      <c r="L294" s="64"/>
      <c r="M294" s="64"/>
      <c r="N294" s="64"/>
      <c r="O294" s="64"/>
      <c r="P294" s="64"/>
    </row>
    <row r="295" spans="2:16">
      <c r="B295" s="189"/>
      <c r="C295" s="189"/>
      <c r="D295" s="64"/>
      <c r="E295" s="64"/>
      <c r="F295" s="64"/>
      <c r="G295" s="64"/>
      <c r="H295" s="64"/>
      <c r="I295" s="64"/>
      <c r="J295" s="64"/>
      <c r="K295" s="64"/>
      <c r="L295" s="64"/>
      <c r="M295" s="64"/>
      <c r="N295" s="64"/>
      <c r="O295" s="64"/>
      <c r="P295" s="64"/>
    </row>
    <row r="296" spans="2:16">
      <c r="B296" s="189"/>
      <c r="C296" s="189"/>
      <c r="D296" s="64"/>
      <c r="E296" s="64"/>
      <c r="F296" s="64"/>
      <c r="G296" s="64"/>
      <c r="H296" s="64"/>
      <c r="I296" s="64"/>
      <c r="J296" s="64"/>
      <c r="K296" s="64"/>
      <c r="L296" s="64"/>
      <c r="M296" s="64"/>
      <c r="N296" s="64"/>
      <c r="O296" s="64"/>
      <c r="P296" s="64"/>
    </row>
    <row r="297" spans="2:16">
      <c r="B297" s="189"/>
      <c r="C297" s="189"/>
      <c r="D297" s="64"/>
      <c r="E297" s="64"/>
      <c r="F297" s="64"/>
      <c r="G297" s="64"/>
      <c r="H297" s="64"/>
      <c r="I297" s="64"/>
      <c r="J297" s="64"/>
      <c r="K297" s="64"/>
      <c r="L297" s="64"/>
      <c r="M297" s="64"/>
      <c r="N297" s="64"/>
      <c r="O297" s="64"/>
      <c r="P297" s="64"/>
    </row>
    <row r="298" spans="2:16">
      <c r="B298" s="189"/>
      <c r="C298" s="189"/>
      <c r="D298" s="64"/>
      <c r="E298" s="64"/>
      <c r="F298" s="64"/>
      <c r="G298" s="64"/>
      <c r="H298" s="64"/>
      <c r="I298" s="64"/>
      <c r="J298" s="64"/>
      <c r="K298" s="64"/>
      <c r="L298" s="64"/>
      <c r="M298" s="64"/>
      <c r="N298" s="64"/>
      <c r="O298" s="64"/>
      <c r="P298" s="64"/>
    </row>
    <row r="299" spans="2:16">
      <c r="B299" s="189"/>
      <c r="C299" s="189"/>
      <c r="D299" s="64"/>
      <c r="E299" s="64"/>
      <c r="F299" s="64"/>
      <c r="G299" s="64"/>
      <c r="H299" s="64"/>
      <c r="I299" s="64"/>
      <c r="J299" s="64"/>
      <c r="K299" s="64"/>
      <c r="L299" s="64"/>
      <c r="M299" s="64"/>
      <c r="N299" s="64"/>
      <c r="O299" s="64"/>
      <c r="P299" s="64"/>
    </row>
    <row r="300" spans="2:16">
      <c r="B300" s="189"/>
      <c r="C300" s="189"/>
      <c r="D300" s="64"/>
      <c r="E300" s="64"/>
      <c r="F300" s="64"/>
      <c r="G300" s="64"/>
      <c r="H300" s="64"/>
      <c r="I300" s="64"/>
      <c r="J300" s="64"/>
      <c r="K300" s="64"/>
      <c r="L300" s="64"/>
      <c r="M300" s="64"/>
      <c r="N300" s="64"/>
      <c r="O300" s="64"/>
      <c r="P300" s="64"/>
    </row>
    <row r="301" spans="2:16">
      <c r="B301" s="189"/>
      <c r="C301" s="189"/>
      <c r="D301" s="64"/>
      <c r="E301" s="64"/>
      <c r="F301" s="64"/>
      <c r="G301" s="64"/>
      <c r="H301" s="64"/>
      <c r="I301" s="64"/>
      <c r="J301" s="64"/>
      <c r="K301" s="64"/>
      <c r="L301" s="64"/>
      <c r="M301" s="64"/>
      <c r="N301" s="64"/>
      <c r="O301" s="64"/>
      <c r="P301" s="64"/>
    </row>
    <row r="302" spans="2:16">
      <c r="B302" s="189"/>
      <c r="C302" s="189"/>
      <c r="D302" s="64"/>
      <c r="E302" s="64"/>
      <c r="F302" s="64"/>
      <c r="G302" s="64"/>
      <c r="H302" s="64"/>
      <c r="I302" s="64"/>
      <c r="J302" s="64"/>
      <c r="K302" s="64"/>
      <c r="L302" s="64"/>
      <c r="M302" s="64"/>
      <c r="N302" s="64"/>
      <c r="O302" s="64"/>
      <c r="P302" s="64"/>
    </row>
    <row r="303" spans="2:16">
      <c r="B303" s="189"/>
      <c r="C303" s="189"/>
      <c r="D303" s="64"/>
      <c r="E303" s="64"/>
      <c r="F303" s="64"/>
      <c r="G303" s="64"/>
      <c r="H303" s="64"/>
      <c r="I303" s="64"/>
      <c r="J303" s="64"/>
      <c r="K303" s="64"/>
      <c r="L303" s="64"/>
      <c r="M303" s="64"/>
      <c r="N303" s="64"/>
      <c r="O303" s="64"/>
      <c r="P303" s="64"/>
    </row>
    <row r="304" spans="2:16">
      <c r="B304" s="189"/>
      <c r="C304" s="189"/>
      <c r="D304" s="64"/>
      <c r="E304" s="64"/>
      <c r="F304" s="64"/>
      <c r="G304" s="64"/>
      <c r="H304" s="64"/>
      <c r="I304" s="64"/>
      <c r="J304" s="64"/>
      <c r="K304" s="64"/>
      <c r="L304" s="64"/>
      <c r="M304" s="64"/>
      <c r="N304" s="64"/>
      <c r="O304" s="64"/>
      <c r="P304" s="64"/>
    </row>
    <row r="305" spans="2:16">
      <c r="B305" s="189"/>
      <c r="C305" s="189"/>
      <c r="D305" s="64"/>
      <c r="E305" s="64"/>
      <c r="F305" s="64"/>
      <c r="G305" s="64"/>
      <c r="H305" s="64"/>
      <c r="I305" s="64"/>
      <c r="J305" s="64"/>
      <c r="K305" s="64"/>
      <c r="L305" s="64"/>
      <c r="M305" s="64"/>
      <c r="N305" s="64"/>
      <c r="O305" s="64"/>
      <c r="P305" s="64"/>
    </row>
    <row r="306" spans="2:16">
      <c r="B306" s="189"/>
      <c r="C306" s="189"/>
      <c r="D306" s="64"/>
      <c r="E306" s="64"/>
      <c r="F306" s="64"/>
      <c r="G306" s="64"/>
      <c r="H306" s="64"/>
      <c r="I306" s="64"/>
      <c r="J306" s="64"/>
      <c r="K306" s="64"/>
      <c r="L306" s="64"/>
      <c r="M306" s="64"/>
      <c r="N306" s="64"/>
      <c r="O306" s="64"/>
      <c r="P306" s="64"/>
    </row>
    <row r="307" spans="2:16">
      <c r="B307" s="189"/>
      <c r="C307" s="189"/>
      <c r="D307" s="64"/>
      <c r="E307" s="64"/>
      <c r="F307" s="64"/>
      <c r="G307" s="64"/>
      <c r="H307" s="64"/>
      <c r="I307" s="64"/>
      <c r="J307" s="64"/>
      <c r="K307" s="64"/>
      <c r="L307" s="64"/>
      <c r="M307" s="64"/>
      <c r="N307" s="64"/>
      <c r="O307" s="64"/>
      <c r="P307" s="64"/>
    </row>
    <row r="308" spans="2:16">
      <c r="B308" s="189"/>
      <c r="C308" s="189"/>
      <c r="D308" s="64"/>
      <c r="E308" s="64"/>
      <c r="F308" s="64"/>
      <c r="G308" s="64"/>
      <c r="H308" s="64"/>
      <c r="I308" s="64"/>
      <c r="J308" s="64"/>
      <c r="K308" s="64"/>
      <c r="L308" s="64"/>
      <c r="M308" s="64"/>
      <c r="N308" s="64"/>
      <c r="O308" s="64"/>
      <c r="P308" s="64"/>
    </row>
    <row r="309" spans="2:16">
      <c r="B309" s="189"/>
      <c r="C309" s="189"/>
      <c r="D309" s="64"/>
      <c r="E309" s="64"/>
      <c r="F309" s="64"/>
      <c r="G309" s="64"/>
      <c r="H309" s="64"/>
      <c r="I309" s="64"/>
      <c r="J309" s="64"/>
      <c r="K309" s="64"/>
      <c r="L309" s="64"/>
      <c r="M309" s="64"/>
      <c r="N309" s="64"/>
      <c r="O309" s="64"/>
      <c r="P309" s="64"/>
    </row>
    <row r="310" spans="2:16">
      <c r="B310" s="189"/>
      <c r="C310" s="189"/>
      <c r="D310" s="64"/>
      <c r="E310" s="64"/>
      <c r="F310" s="64"/>
      <c r="G310" s="64"/>
      <c r="H310" s="64"/>
      <c r="I310" s="64"/>
      <c r="J310" s="64"/>
      <c r="K310" s="64"/>
      <c r="L310" s="64"/>
      <c r="M310" s="64"/>
      <c r="N310" s="64"/>
      <c r="O310" s="64"/>
      <c r="P310" s="64"/>
    </row>
    <row r="311" spans="2:16">
      <c r="B311" s="189"/>
      <c r="C311" s="189"/>
      <c r="D311" s="64"/>
      <c r="E311" s="64"/>
      <c r="F311" s="64"/>
      <c r="G311" s="64"/>
      <c r="H311" s="64"/>
      <c r="I311" s="64"/>
      <c r="J311" s="64"/>
      <c r="K311" s="64"/>
      <c r="L311" s="64"/>
      <c r="M311" s="64"/>
      <c r="N311" s="64"/>
      <c r="O311" s="64"/>
      <c r="P311" s="64"/>
    </row>
    <row r="312" spans="2:16">
      <c r="B312" s="189"/>
      <c r="C312" s="189"/>
      <c r="D312" s="64"/>
      <c r="E312" s="64"/>
      <c r="F312" s="64"/>
      <c r="G312" s="64"/>
      <c r="H312" s="64"/>
      <c r="I312" s="64"/>
      <c r="J312" s="64"/>
      <c r="K312" s="64"/>
      <c r="L312" s="64"/>
      <c r="M312" s="64"/>
      <c r="N312" s="64"/>
      <c r="O312" s="64"/>
      <c r="P312" s="64"/>
    </row>
    <row r="313" spans="2:16">
      <c r="B313" s="189"/>
      <c r="C313" s="189"/>
      <c r="D313" s="64"/>
      <c r="E313" s="64"/>
      <c r="F313" s="64"/>
      <c r="G313" s="64"/>
      <c r="H313" s="64"/>
      <c r="I313" s="64"/>
      <c r="J313" s="64"/>
      <c r="K313" s="64"/>
      <c r="L313" s="64"/>
      <c r="M313" s="64"/>
      <c r="N313" s="64"/>
      <c r="O313" s="64"/>
      <c r="P313" s="64"/>
    </row>
    <row r="314" spans="2:16">
      <c r="B314" s="189"/>
      <c r="C314" s="189"/>
      <c r="D314" s="64"/>
      <c r="E314" s="64"/>
      <c r="F314" s="64"/>
      <c r="G314" s="64"/>
      <c r="H314" s="64"/>
      <c r="I314" s="64"/>
      <c r="J314" s="64"/>
      <c r="K314" s="64"/>
      <c r="L314" s="64"/>
      <c r="M314" s="64"/>
      <c r="N314" s="64"/>
      <c r="O314" s="64"/>
      <c r="P314" s="64"/>
    </row>
    <row r="315" spans="2:16">
      <c r="B315" s="189"/>
      <c r="C315" s="189"/>
      <c r="D315" s="64"/>
      <c r="E315" s="64"/>
      <c r="F315" s="64"/>
      <c r="G315" s="64"/>
      <c r="H315" s="64"/>
      <c r="I315" s="64"/>
      <c r="J315" s="64"/>
      <c r="K315" s="64"/>
      <c r="L315" s="64"/>
      <c r="M315" s="64"/>
      <c r="N315" s="64"/>
      <c r="O315" s="64"/>
      <c r="P315" s="64"/>
    </row>
    <row r="316" spans="2:16">
      <c r="B316" s="189"/>
      <c r="C316" s="189"/>
      <c r="D316" s="64"/>
      <c r="E316" s="64"/>
      <c r="F316" s="64"/>
      <c r="G316" s="64"/>
      <c r="H316" s="64"/>
      <c r="I316" s="64"/>
      <c r="J316" s="64"/>
      <c r="K316" s="64"/>
      <c r="L316" s="64"/>
      <c r="M316" s="64"/>
      <c r="N316" s="64"/>
      <c r="O316" s="64"/>
      <c r="P316" s="64"/>
    </row>
    <row r="317" spans="2:16">
      <c r="B317" s="189"/>
      <c r="C317" s="189"/>
      <c r="D317" s="64"/>
      <c r="E317" s="64"/>
      <c r="F317" s="64"/>
      <c r="G317" s="64"/>
      <c r="H317" s="64"/>
      <c r="I317" s="64"/>
      <c r="J317" s="64"/>
      <c r="K317" s="64"/>
      <c r="L317" s="64"/>
      <c r="M317" s="64"/>
      <c r="N317" s="64"/>
      <c r="O317" s="64"/>
      <c r="P317" s="64"/>
    </row>
    <row r="318" spans="2:16">
      <c r="B318" s="189"/>
      <c r="C318" s="189"/>
      <c r="D318" s="64"/>
      <c r="E318" s="64"/>
      <c r="F318" s="64"/>
      <c r="G318" s="64"/>
      <c r="H318" s="64"/>
      <c r="I318" s="64"/>
      <c r="J318" s="64"/>
      <c r="K318" s="64"/>
      <c r="L318" s="64"/>
      <c r="M318" s="64"/>
      <c r="N318" s="64"/>
      <c r="O318" s="64"/>
      <c r="P318" s="64"/>
    </row>
    <row r="319" spans="2:16">
      <c r="B319" s="189"/>
      <c r="C319" s="189"/>
      <c r="D319" s="64"/>
      <c r="E319" s="64"/>
      <c r="F319" s="64"/>
      <c r="G319" s="64"/>
      <c r="H319" s="64"/>
      <c r="I319" s="64"/>
      <c r="J319" s="64"/>
      <c r="K319" s="64"/>
      <c r="L319" s="64"/>
      <c r="M319" s="64"/>
      <c r="N319" s="64"/>
      <c r="O319" s="64"/>
      <c r="P319" s="64"/>
    </row>
    <row r="320" spans="2:16">
      <c r="B320" s="189"/>
      <c r="C320" s="189"/>
      <c r="D320" s="64"/>
      <c r="E320" s="64"/>
      <c r="F320" s="64"/>
      <c r="G320" s="64"/>
      <c r="H320" s="64"/>
      <c r="I320" s="64"/>
      <c r="J320" s="64"/>
      <c r="K320" s="64"/>
      <c r="L320" s="64"/>
      <c r="M320" s="64"/>
      <c r="N320" s="64"/>
      <c r="O320" s="64"/>
      <c r="P320" s="64"/>
    </row>
    <row r="321" spans="2:16">
      <c r="B321" s="189"/>
      <c r="C321" s="189"/>
      <c r="D321" s="64"/>
      <c r="E321" s="64"/>
      <c r="F321" s="64"/>
      <c r="G321" s="64"/>
      <c r="H321" s="64"/>
      <c r="I321" s="64"/>
      <c r="J321" s="64"/>
      <c r="K321" s="64"/>
      <c r="L321" s="64"/>
      <c r="M321" s="64"/>
      <c r="N321" s="64"/>
      <c r="O321" s="64"/>
      <c r="P321" s="64"/>
    </row>
    <row r="322" spans="2:16">
      <c r="B322" s="189"/>
      <c r="C322" s="189"/>
      <c r="D322" s="64"/>
      <c r="E322" s="64"/>
      <c r="F322" s="64"/>
      <c r="G322" s="64"/>
      <c r="H322" s="64"/>
      <c r="I322" s="64"/>
      <c r="J322" s="64"/>
      <c r="K322" s="64"/>
      <c r="L322" s="64"/>
      <c r="M322" s="64"/>
      <c r="N322" s="64"/>
      <c r="O322" s="64"/>
      <c r="P322" s="64"/>
    </row>
    <row r="323" spans="2:16">
      <c r="B323" s="189"/>
      <c r="C323" s="189"/>
      <c r="D323" s="64"/>
      <c r="E323" s="64"/>
      <c r="F323" s="64"/>
      <c r="G323" s="64"/>
      <c r="H323" s="64"/>
      <c r="I323" s="64"/>
      <c r="J323" s="64"/>
      <c r="K323" s="64"/>
      <c r="L323" s="64"/>
      <c r="M323" s="64"/>
      <c r="N323" s="64"/>
      <c r="O323" s="64"/>
      <c r="P323" s="64"/>
    </row>
    <row r="324" spans="2:16">
      <c r="B324" s="189"/>
      <c r="C324" s="189"/>
      <c r="D324" s="64"/>
      <c r="E324" s="64"/>
      <c r="F324" s="64"/>
      <c r="G324" s="64"/>
      <c r="H324" s="64"/>
      <c r="I324" s="64"/>
      <c r="J324" s="64"/>
      <c r="K324" s="64"/>
      <c r="L324" s="64"/>
      <c r="M324" s="64"/>
      <c r="N324" s="64"/>
      <c r="O324" s="64"/>
      <c r="P324" s="64"/>
    </row>
    <row r="325" spans="2:16">
      <c r="B325" s="189"/>
      <c r="C325" s="189"/>
      <c r="D325" s="64"/>
      <c r="E325" s="64"/>
      <c r="F325" s="64"/>
      <c r="G325" s="64"/>
      <c r="H325" s="64"/>
      <c r="I325" s="64"/>
      <c r="J325" s="64"/>
      <c r="K325" s="64"/>
      <c r="L325" s="64"/>
      <c r="M325" s="64"/>
      <c r="N325" s="64"/>
      <c r="O325" s="64"/>
      <c r="P325" s="64"/>
    </row>
    <row r="326" spans="2:16">
      <c r="B326" s="189"/>
      <c r="C326" s="189"/>
      <c r="D326" s="64"/>
      <c r="E326" s="64"/>
      <c r="F326" s="64"/>
      <c r="G326" s="64"/>
      <c r="H326" s="64"/>
      <c r="I326" s="64"/>
      <c r="J326" s="64"/>
      <c r="K326" s="64"/>
      <c r="L326" s="64"/>
      <c r="M326" s="64"/>
      <c r="N326" s="64"/>
      <c r="O326" s="64"/>
      <c r="P326" s="64"/>
    </row>
    <row r="327" spans="2:16">
      <c r="B327" s="189"/>
      <c r="C327" s="189"/>
      <c r="D327" s="64"/>
      <c r="E327" s="64"/>
      <c r="F327" s="64"/>
      <c r="G327" s="64"/>
      <c r="H327" s="64"/>
      <c r="I327" s="64"/>
      <c r="J327" s="64"/>
      <c r="K327" s="64"/>
      <c r="L327" s="64"/>
      <c r="M327" s="64"/>
      <c r="N327" s="64"/>
      <c r="O327" s="64"/>
      <c r="P327" s="64"/>
    </row>
    <row r="328" spans="2:16">
      <c r="B328" s="189"/>
      <c r="C328" s="189"/>
      <c r="D328" s="64"/>
      <c r="E328" s="64"/>
      <c r="F328" s="64"/>
      <c r="G328" s="64"/>
      <c r="H328" s="64"/>
      <c r="I328" s="64"/>
      <c r="J328" s="64"/>
      <c r="K328" s="64"/>
      <c r="L328" s="64"/>
      <c r="M328" s="64"/>
      <c r="N328" s="64"/>
      <c r="O328" s="64"/>
      <c r="P328" s="64"/>
    </row>
    <row r="329" spans="2:16">
      <c r="B329" s="189"/>
      <c r="C329" s="189"/>
      <c r="D329" s="64"/>
      <c r="E329" s="64"/>
      <c r="F329" s="64"/>
      <c r="G329" s="64"/>
      <c r="H329" s="64"/>
      <c r="I329" s="64"/>
      <c r="J329" s="64"/>
      <c r="K329" s="64"/>
      <c r="L329" s="64"/>
      <c r="M329" s="64"/>
      <c r="N329" s="64"/>
      <c r="O329" s="64"/>
      <c r="P329" s="64"/>
    </row>
    <row r="330" spans="2:16">
      <c r="B330" s="189"/>
      <c r="C330" s="189"/>
      <c r="D330" s="64"/>
      <c r="E330" s="64"/>
      <c r="F330" s="64"/>
      <c r="G330" s="64"/>
      <c r="H330" s="64"/>
      <c r="I330" s="64"/>
      <c r="J330" s="64"/>
      <c r="K330" s="64"/>
      <c r="L330" s="64"/>
      <c r="M330" s="64"/>
      <c r="N330" s="64"/>
      <c r="O330" s="64"/>
      <c r="P330" s="64"/>
    </row>
    <row r="331" spans="2:16">
      <c r="B331" s="189"/>
      <c r="C331" s="189"/>
      <c r="D331" s="64"/>
      <c r="E331" s="64"/>
      <c r="F331" s="64"/>
      <c r="G331" s="64"/>
      <c r="H331" s="64"/>
      <c r="I331" s="64"/>
      <c r="J331" s="64"/>
      <c r="K331" s="64"/>
      <c r="L331" s="64"/>
      <c r="M331" s="64"/>
      <c r="N331" s="64"/>
      <c r="O331" s="64"/>
      <c r="P331" s="64"/>
    </row>
    <row r="332" spans="2:16">
      <c r="B332" s="189"/>
      <c r="C332" s="189"/>
      <c r="D332" s="64"/>
      <c r="E332" s="64"/>
      <c r="F332" s="64"/>
      <c r="G332" s="64"/>
      <c r="H332" s="64"/>
      <c r="I332" s="64"/>
      <c r="J332" s="64"/>
      <c r="K332" s="64"/>
      <c r="L332" s="64"/>
      <c r="M332" s="64"/>
      <c r="N332" s="64"/>
      <c r="O332" s="64"/>
      <c r="P332" s="64"/>
    </row>
    <row r="333" spans="2:16">
      <c r="B333" s="189"/>
      <c r="C333" s="189"/>
      <c r="D333" s="64"/>
      <c r="E333" s="64"/>
      <c r="F333" s="64"/>
      <c r="G333" s="64"/>
      <c r="H333" s="64"/>
      <c r="I333" s="64"/>
      <c r="J333" s="64"/>
      <c r="K333" s="64"/>
      <c r="L333" s="64"/>
      <c r="M333" s="64"/>
      <c r="N333" s="64"/>
      <c r="O333" s="64"/>
      <c r="P333" s="64"/>
    </row>
    <row r="334" spans="2:16">
      <c r="B334" s="189"/>
      <c r="C334" s="189"/>
      <c r="D334" s="64"/>
      <c r="E334" s="64"/>
      <c r="F334" s="64"/>
      <c r="G334" s="64"/>
      <c r="H334" s="64"/>
      <c r="I334" s="64"/>
      <c r="J334" s="64"/>
      <c r="K334" s="64"/>
      <c r="L334" s="64"/>
      <c r="M334" s="64"/>
      <c r="N334" s="64"/>
      <c r="O334" s="64"/>
      <c r="P334" s="64"/>
    </row>
    <row r="335" spans="2:16">
      <c r="B335" s="189"/>
      <c r="C335" s="189"/>
      <c r="D335" s="64"/>
      <c r="E335" s="64"/>
      <c r="F335" s="64"/>
      <c r="G335" s="64"/>
      <c r="H335" s="64"/>
      <c r="I335" s="64"/>
      <c r="J335" s="64"/>
      <c r="K335" s="64"/>
      <c r="L335" s="64"/>
      <c r="M335" s="64"/>
      <c r="N335" s="64"/>
      <c r="O335" s="64"/>
      <c r="P335" s="64"/>
    </row>
    <row r="336" spans="2:16">
      <c r="B336" s="189"/>
      <c r="C336" s="189"/>
      <c r="D336" s="64"/>
      <c r="E336" s="64"/>
      <c r="F336" s="64"/>
      <c r="G336" s="64"/>
      <c r="H336" s="64"/>
      <c r="I336" s="64"/>
      <c r="J336" s="64"/>
      <c r="K336" s="64"/>
      <c r="L336" s="64"/>
      <c r="M336" s="64"/>
      <c r="N336" s="64"/>
      <c r="O336" s="64"/>
      <c r="P336" s="64"/>
    </row>
    <row r="337" spans="2:16">
      <c r="B337" s="189"/>
      <c r="C337" s="189"/>
      <c r="D337" s="64"/>
      <c r="E337" s="64"/>
      <c r="F337" s="64"/>
      <c r="G337" s="64"/>
      <c r="H337" s="64"/>
      <c r="I337" s="64"/>
      <c r="J337" s="64"/>
      <c r="K337" s="64"/>
      <c r="L337" s="64"/>
      <c r="M337" s="64"/>
      <c r="N337" s="64"/>
      <c r="O337" s="64"/>
      <c r="P337" s="64"/>
    </row>
    <row r="338" spans="2:16">
      <c r="B338" s="189"/>
      <c r="C338" s="189"/>
      <c r="D338" s="64"/>
      <c r="E338" s="64"/>
      <c r="F338" s="64"/>
      <c r="G338" s="64"/>
      <c r="H338" s="64"/>
      <c r="I338" s="64"/>
      <c r="J338" s="64"/>
      <c r="K338" s="64"/>
      <c r="L338" s="64"/>
      <c r="M338" s="64"/>
      <c r="N338" s="64"/>
      <c r="O338" s="64"/>
      <c r="P338" s="64"/>
    </row>
    <row r="339" spans="2:16">
      <c r="B339" s="189"/>
      <c r="C339" s="189"/>
      <c r="D339" s="64"/>
      <c r="E339" s="64"/>
      <c r="F339" s="64"/>
      <c r="G339" s="64"/>
      <c r="H339" s="64"/>
      <c r="I339" s="64"/>
      <c r="J339" s="64"/>
      <c r="K339" s="64"/>
      <c r="L339" s="64"/>
      <c r="M339" s="64"/>
      <c r="N339" s="64"/>
      <c r="O339" s="64"/>
      <c r="P339" s="64"/>
    </row>
    <row r="340" spans="2:16">
      <c r="B340" s="189"/>
      <c r="C340" s="189"/>
      <c r="D340" s="64"/>
      <c r="E340" s="64"/>
      <c r="F340" s="64"/>
      <c r="G340" s="64"/>
      <c r="H340" s="64"/>
      <c r="I340" s="64"/>
      <c r="J340" s="64"/>
      <c r="K340" s="64"/>
      <c r="L340" s="64"/>
      <c r="M340" s="64"/>
      <c r="N340" s="64"/>
      <c r="O340" s="64"/>
      <c r="P340" s="64"/>
    </row>
    <row r="341" spans="2:16">
      <c r="B341" s="189"/>
      <c r="C341" s="189"/>
      <c r="D341" s="64"/>
      <c r="E341" s="64"/>
      <c r="F341" s="64"/>
      <c r="G341" s="64"/>
      <c r="H341" s="64"/>
      <c r="I341" s="64"/>
      <c r="J341" s="64"/>
      <c r="K341" s="64"/>
      <c r="L341" s="64"/>
      <c r="M341" s="64"/>
      <c r="N341" s="64"/>
      <c r="O341" s="64"/>
      <c r="P341" s="64"/>
    </row>
    <row r="342" spans="2:16">
      <c r="B342" s="189"/>
      <c r="C342" s="189"/>
      <c r="D342" s="64"/>
      <c r="E342" s="64"/>
      <c r="F342" s="64"/>
      <c r="G342" s="64"/>
      <c r="H342" s="64"/>
      <c r="I342" s="64"/>
      <c r="J342" s="64"/>
      <c r="K342" s="64"/>
      <c r="L342" s="64"/>
      <c r="M342" s="64"/>
      <c r="N342" s="64"/>
      <c r="O342" s="64"/>
      <c r="P342" s="64"/>
    </row>
    <row r="343" spans="2:16">
      <c r="B343" s="189"/>
      <c r="C343" s="189"/>
      <c r="D343" s="64"/>
      <c r="E343" s="64"/>
      <c r="F343" s="64"/>
      <c r="G343" s="64"/>
      <c r="H343" s="64"/>
      <c r="I343" s="64"/>
      <c r="J343" s="64"/>
      <c r="K343" s="64"/>
      <c r="L343" s="64"/>
      <c r="M343" s="64"/>
      <c r="N343" s="64"/>
      <c r="O343" s="64"/>
      <c r="P343" s="64"/>
    </row>
    <row r="344" spans="2:16">
      <c r="B344" s="189"/>
      <c r="C344" s="189"/>
      <c r="D344" s="64"/>
      <c r="E344" s="64"/>
      <c r="F344" s="64"/>
      <c r="G344" s="64"/>
      <c r="H344" s="64"/>
      <c r="I344" s="64"/>
      <c r="J344" s="64"/>
      <c r="K344" s="64"/>
      <c r="L344" s="64"/>
      <c r="M344" s="64"/>
      <c r="N344" s="64"/>
      <c r="O344" s="64"/>
      <c r="P344" s="64"/>
    </row>
    <row r="345" spans="2:16">
      <c r="B345" s="189"/>
      <c r="C345" s="189"/>
      <c r="D345" s="64"/>
      <c r="E345" s="64"/>
      <c r="F345" s="64"/>
      <c r="G345" s="64"/>
      <c r="H345" s="64"/>
      <c r="I345" s="64"/>
      <c r="J345" s="64"/>
      <c r="K345" s="64"/>
      <c r="L345" s="64"/>
      <c r="M345" s="64"/>
      <c r="N345" s="64"/>
      <c r="O345" s="64"/>
      <c r="P345" s="64"/>
    </row>
    <row r="346" spans="2:16">
      <c r="B346" s="189"/>
      <c r="C346" s="189"/>
      <c r="D346" s="64"/>
      <c r="E346" s="64"/>
      <c r="F346" s="64"/>
      <c r="G346" s="64"/>
      <c r="H346" s="64"/>
      <c r="I346" s="64"/>
      <c r="J346" s="64"/>
      <c r="K346" s="64"/>
      <c r="L346" s="64"/>
      <c r="M346" s="64"/>
      <c r="N346" s="64"/>
      <c r="O346" s="64"/>
      <c r="P346" s="64"/>
    </row>
    <row r="347" spans="2:16">
      <c r="B347" s="189"/>
      <c r="C347" s="189"/>
      <c r="D347" s="64"/>
      <c r="E347" s="64"/>
      <c r="F347" s="64"/>
      <c r="G347" s="64"/>
      <c r="H347" s="64"/>
      <c r="I347" s="64"/>
      <c r="J347" s="64"/>
      <c r="K347" s="64"/>
      <c r="L347" s="64"/>
      <c r="M347" s="64"/>
      <c r="N347" s="64"/>
      <c r="O347" s="64"/>
      <c r="P347" s="64"/>
    </row>
    <row r="348" spans="2:16">
      <c r="B348" s="189"/>
      <c r="C348" s="189"/>
      <c r="D348" s="64"/>
      <c r="E348" s="64"/>
      <c r="F348" s="64"/>
      <c r="G348" s="64"/>
      <c r="H348" s="64"/>
      <c r="I348" s="64"/>
      <c r="J348" s="64"/>
      <c r="K348" s="64"/>
      <c r="L348" s="64"/>
      <c r="M348" s="64"/>
      <c r="N348" s="64"/>
      <c r="O348" s="64"/>
      <c r="P348" s="64"/>
    </row>
    <row r="349" spans="2:16">
      <c r="B349" s="189"/>
      <c r="C349" s="189"/>
      <c r="D349" s="64"/>
      <c r="E349" s="64"/>
      <c r="F349" s="64"/>
      <c r="G349" s="64"/>
      <c r="H349" s="64"/>
      <c r="I349" s="64"/>
      <c r="J349" s="64"/>
      <c r="K349" s="64"/>
      <c r="L349" s="64"/>
      <c r="M349" s="64"/>
      <c r="N349" s="64"/>
      <c r="O349" s="64"/>
      <c r="P349" s="64"/>
    </row>
    <row r="350" spans="2:16">
      <c r="B350" s="189"/>
      <c r="C350" s="189"/>
      <c r="D350" s="64"/>
      <c r="E350" s="64"/>
      <c r="F350" s="64"/>
      <c r="G350" s="64"/>
      <c r="H350" s="64"/>
      <c r="I350" s="64"/>
      <c r="J350" s="64"/>
      <c r="K350" s="64"/>
      <c r="L350" s="64"/>
      <c r="M350" s="64"/>
      <c r="N350" s="64"/>
      <c r="O350" s="64"/>
      <c r="P350" s="64"/>
    </row>
    <row r="351" spans="2:16">
      <c r="B351" s="189"/>
      <c r="C351" s="189"/>
      <c r="D351" s="64"/>
      <c r="E351" s="64"/>
      <c r="F351" s="64"/>
      <c r="G351" s="64"/>
      <c r="H351" s="64"/>
      <c r="I351" s="64"/>
      <c r="J351" s="64"/>
      <c r="K351" s="64"/>
      <c r="L351" s="64"/>
      <c r="M351" s="64"/>
      <c r="N351" s="64"/>
      <c r="O351" s="64"/>
      <c r="P351" s="64"/>
    </row>
    <row r="352" spans="2:16">
      <c r="B352" s="189"/>
      <c r="C352" s="189"/>
      <c r="D352" s="64"/>
      <c r="E352" s="64"/>
      <c r="F352" s="64"/>
      <c r="G352" s="64"/>
      <c r="H352" s="64"/>
      <c r="I352" s="64"/>
      <c r="J352" s="64"/>
      <c r="K352" s="64"/>
      <c r="L352" s="64"/>
      <c r="M352" s="64"/>
      <c r="N352" s="64"/>
      <c r="O352" s="64"/>
      <c r="P352" s="64"/>
    </row>
    <row r="353" spans="2:16">
      <c r="B353" s="189"/>
      <c r="C353" s="189"/>
      <c r="D353" s="64"/>
      <c r="E353" s="64"/>
      <c r="F353" s="64"/>
      <c r="G353" s="64"/>
      <c r="H353" s="64"/>
      <c r="I353" s="64"/>
      <c r="J353" s="64"/>
      <c r="K353" s="64"/>
      <c r="L353" s="64"/>
      <c r="M353" s="64"/>
      <c r="N353" s="64"/>
      <c r="O353" s="64"/>
      <c r="P353" s="64"/>
    </row>
    <row r="354" spans="2:16">
      <c r="B354" s="189"/>
      <c r="C354" s="189"/>
      <c r="D354" s="64"/>
      <c r="E354" s="64"/>
      <c r="F354" s="64"/>
      <c r="G354" s="64"/>
      <c r="H354" s="64"/>
      <c r="I354" s="64"/>
      <c r="J354" s="64"/>
      <c r="K354" s="64"/>
      <c r="L354" s="64"/>
      <c r="M354" s="64"/>
      <c r="N354" s="64"/>
      <c r="O354" s="64"/>
      <c r="P354" s="64"/>
    </row>
    <row r="355" spans="2:16">
      <c r="B355" s="189"/>
      <c r="C355" s="189"/>
      <c r="D355" s="64"/>
      <c r="E355" s="64"/>
      <c r="F355" s="64"/>
      <c r="G355" s="64"/>
      <c r="H355" s="64"/>
      <c r="I355" s="64"/>
      <c r="J355" s="64"/>
      <c r="K355" s="64"/>
      <c r="L355" s="64"/>
      <c r="M355" s="64"/>
      <c r="N355" s="64"/>
      <c r="O355" s="64"/>
      <c r="P355" s="64"/>
    </row>
    <row r="356" spans="2:16">
      <c r="B356" s="189"/>
      <c r="C356" s="189"/>
      <c r="D356" s="64"/>
      <c r="E356" s="64"/>
      <c r="F356" s="64"/>
      <c r="G356" s="64"/>
      <c r="H356" s="64"/>
      <c r="I356" s="64"/>
      <c r="J356" s="64"/>
      <c r="K356" s="64"/>
      <c r="L356" s="64"/>
      <c r="M356" s="64"/>
      <c r="N356" s="64"/>
      <c r="O356" s="64"/>
      <c r="P356" s="64"/>
    </row>
    <row r="357" spans="2:16">
      <c r="B357" s="189"/>
      <c r="C357" s="189"/>
      <c r="D357" s="64"/>
      <c r="E357" s="64"/>
      <c r="F357" s="64"/>
      <c r="G357" s="64"/>
      <c r="H357" s="64"/>
      <c r="I357" s="64"/>
      <c r="J357" s="64"/>
      <c r="K357" s="64"/>
      <c r="L357" s="64"/>
      <c r="M357" s="64"/>
      <c r="N357" s="64"/>
      <c r="O357" s="64"/>
      <c r="P357" s="64"/>
    </row>
    <row r="358" spans="2:16">
      <c r="B358" s="189"/>
      <c r="C358" s="189"/>
      <c r="D358" s="64"/>
      <c r="E358" s="64"/>
      <c r="F358" s="64"/>
      <c r="G358" s="64"/>
      <c r="H358" s="64"/>
      <c r="I358" s="64"/>
      <c r="J358" s="64"/>
      <c r="K358" s="64"/>
      <c r="L358" s="64"/>
      <c r="M358" s="64"/>
      <c r="N358" s="64"/>
      <c r="O358" s="64"/>
      <c r="P358" s="64"/>
    </row>
    <row r="359" spans="2:16">
      <c r="B359" s="189"/>
      <c r="C359" s="189"/>
      <c r="D359" s="64"/>
      <c r="E359" s="64"/>
      <c r="F359" s="64"/>
      <c r="G359" s="64"/>
      <c r="H359" s="64"/>
      <c r="I359" s="64"/>
      <c r="J359" s="64"/>
      <c r="K359" s="64"/>
      <c r="L359" s="64"/>
      <c r="M359" s="64"/>
      <c r="N359" s="64"/>
      <c r="O359" s="64"/>
      <c r="P359" s="64"/>
    </row>
    <row r="360" spans="2:16">
      <c r="B360" s="189"/>
      <c r="C360" s="189"/>
      <c r="D360" s="64"/>
      <c r="E360" s="64"/>
      <c r="F360" s="64"/>
      <c r="G360" s="64"/>
      <c r="H360" s="64"/>
      <c r="I360" s="64"/>
      <c r="J360" s="64"/>
      <c r="K360" s="64"/>
      <c r="L360" s="64"/>
      <c r="M360" s="64"/>
      <c r="N360" s="64"/>
      <c r="O360" s="64"/>
      <c r="P360" s="64"/>
    </row>
    <row r="361" spans="2:16">
      <c r="B361" s="189"/>
      <c r="C361" s="189"/>
      <c r="D361" s="64"/>
      <c r="E361" s="64"/>
      <c r="F361" s="64"/>
      <c r="G361" s="64"/>
      <c r="H361" s="64"/>
      <c r="I361" s="64"/>
      <c r="J361" s="64"/>
      <c r="K361" s="64"/>
      <c r="L361" s="64"/>
      <c r="M361" s="64"/>
      <c r="N361" s="64"/>
      <c r="O361" s="64"/>
      <c r="P361" s="64"/>
    </row>
    <row r="362" spans="2:16">
      <c r="B362" s="189"/>
      <c r="C362" s="189"/>
      <c r="D362" s="64"/>
      <c r="E362" s="64"/>
      <c r="F362" s="64"/>
      <c r="G362" s="64"/>
      <c r="H362" s="64"/>
      <c r="I362" s="64"/>
      <c r="J362" s="64"/>
      <c r="K362" s="64"/>
      <c r="L362" s="64"/>
      <c r="M362" s="64"/>
      <c r="N362" s="64"/>
      <c r="O362" s="64"/>
      <c r="P362" s="64"/>
    </row>
    <row r="363" spans="2:16">
      <c r="B363" s="189"/>
      <c r="C363" s="189"/>
      <c r="D363" s="64"/>
      <c r="E363" s="64"/>
      <c r="F363" s="64"/>
      <c r="G363" s="64"/>
      <c r="H363" s="64"/>
      <c r="I363" s="64"/>
      <c r="J363" s="64"/>
      <c r="K363" s="64"/>
      <c r="L363" s="64"/>
      <c r="M363" s="64"/>
      <c r="N363" s="64"/>
      <c r="O363" s="64"/>
      <c r="P363" s="64"/>
    </row>
    <row r="364" spans="2:16">
      <c r="B364" s="189"/>
      <c r="C364" s="189"/>
      <c r="D364" s="64"/>
      <c r="E364" s="64"/>
      <c r="F364" s="64"/>
      <c r="G364" s="64"/>
      <c r="H364" s="64"/>
      <c r="I364" s="64"/>
      <c r="J364" s="64"/>
      <c r="K364" s="64"/>
      <c r="L364" s="64"/>
      <c r="M364" s="64"/>
      <c r="N364" s="64"/>
      <c r="O364" s="64"/>
      <c r="P364" s="64"/>
    </row>
    <row r="365" spans="2:16">
      <c r="B365" s="189"/>
      <c r="C365" s="189"/>
      <c r="D365" s="64"/>
      <c r="E365" s="64"/>
      <c r="F365" s="64"/>
      <c r="G365" s="64"/>
      <c r="H365" s="64"/>
      <c r="I365" s="64"/>
      <c r="J365" s="64"/>
      <c r="K365" s="64"/>
      <c r="L365" s="64"/>
      <c r="M365" s="64"/>
      <c r="N365" s="64"/>
      <c r="O365" s="64"/>
      <c r="P365" s="64"/>
    </row>
    <row r="366" spans="2:16">
      <c r="B366" s="189"/>
      <c r="C366" s="189"/>
      <c r="D366" s="64"/>
      <c r="E366" s="64"/>
      <c r="F366" s="64"/>
      <c r="G366" s="64"/>
      <c r="H366" s="64"/>
      <c r="I366" s="64"/>
      <c r="J366" s="64"/>
      <c r="K366" s="64"/>
      <c r="L366" s="64"/>
      <c r="M366" s="64"/>
      <c r="N366" s="64"/>
      <c r="O366" s="64"/>
      <c r="P366" s="64"/>
    </row>
    <row r="367" spans="2:16">
      <c r="B367" s="189"/>
      <c r="C367" s="189"/>
      <c r="D367" s="64"/>
      <c r="E367" s="64"/>
      <c r="F367" s="64"/>
      <c r="G367" s="64"/>
      <c r="H367" s="64"/>
      <c r="I367" s="64"/>
      <c r="J367" s="64"/>
      <c r="K367" s="64"/>
      <c r="L367" s="64"/>
      <c r="M367" s="64"/>
      <c r="N367" s="64"/>
      <c r="O367" s="64"/>
      <c r="P367" s="64"/>
    </row>
    <row r="368" spans="2:16">
      <c r="B368" s="189"/>
      <c r="C368" s="189"/>
      <c r="D368" s="64"/>
      <c r="E368" s="64"/>
      <c r="F368" s="64"/>
      <c r="G368" s="64"/>
      <c r="H368" s="64"/>
      <c r="I368" s="64"/>
      <c r="J368" s="64"/>
      <c r="K368" s="64"/>
      <c r="L368" s="64"/>
      <c r="M368" s="64"/>
      <c r="N368" s="64"/>
      <c r="O368" s="64"/>
      <c r="P368" s="64"/>
    </row>
    <row r="369" spans="2:16">
      <c r="B369" s="189"/>
      <c r="C369" s="189"/>
      <c r="D369" s="64"/>
      <c r="E369" s="64"/>
      <c r="F369" s="64"/>
      <c r="G369" s="64"/>
      <c r="H369" s="64"/>
      <c r="I369" s="64"/>
      <c r="J369" s="64"/>
      <c r="K369" s="64"/>
      <c r="L369" s="64"/>
      <c r="M369" s="64"/>
      <c r="N369" s="64"/>
      <c r="O369" s="64"/>
      <c r="P369" s="64"/>
    </row>
    <row r="370" spans="2:16">
      <c r="B370" s="189"/>
      <c r="C370" s="189"/>
      <c r="D370" s="64"/>
      <c r="E370" s="64"/>
      <c r="F370" s="64"/>
      <c r="G370" s="64"/>
      <c r="H370" s="64"/>
      <c r="I370" s="64"/>
      <c r="J370" s="64"/>
      <c r="K370" s="64"/>
      <c r="L370" s="64"/>
      <c r="M370" s="64"/>
      <c r="N370" s="64"/>
      <c r="O370" s="64"/>
      <c r="P370" s="64"/>
    </row>
    <row r="371" spans="2:16">
      <c r="B371" s="189"/>
      <c r="C371" s="189"/>
      <c r="D371" s="64"/>
      <c r="E371" s="64"/>
      <c r="F371" s="64"/>
      <c r="G371" s="64"/>
      <c r="H371" s="64"/>
      <c r="I371" s="64"/>
      <c r="J371" s="64"/>
      <c r="K371" s="64"/>
      <c r="L371" s="64"/>
      <c r="M371" s="64"/>
      <c r="N371" s="64"/>
      <c r="O371" s="64"/>
      <c r="P371" s="64"/>
    </row>
    <row r="372" spans="2:16">
      <c r="B372" s="189"/>
      <c r="C372" s="189"/>
      <c r="D372" s="64"/>
      <c r="E372" s="64"/>
      <c r="F372" s="64"/>
      <c r="G372" s="64"/>
      <c r="H372" s="64"/>
      <c r="I372" s="64"/>
      <c r="J372" s="64"/>
      <c r="K372" s="64"/>
      <c r="L372" s="64"/>
      <c r="M372" s="64"/>
      <c r="N372" s="64"/>
      <c r="O372" s="64"/>
      <c r="P372" s="64"/>
    </row>
    <row r="373" spans="2:16">
      <c r="B373" s="189"/>
      <c r="C373" s="189"/>
      <c r="D373" s="64"/>
      <c r="E373" s="64"/>
      <c r="F373" s="64"/>
      <c r="G373" s="64"/>
      <c r="H373" s="64"/>
      <c r="I373" s="64"/>
      <c r="J373" s="64"/>
      <c r="K373" s="64"/>
      <c r="L373" s="64"/>
      <c r="M373" s="64"/>
      <c r="N373" s="64"/>
      <c r="O373" s="64"/>
      <c r="P373" s="64"/>
    </row>
    <row r="374" spans="2:16">
      <c r="B374" s="189"/>
      <c r="C374" s="189"/>
      <c r="D374" s="64"/>
      <c r="E374" s="64"/>
      <c r="F374" s="64"/>
      <c r="G374" s="64"/>
      <c r="H374" s="64"/>
      <c r="I374" s="64"/>
      <c r="J374" s="64"/>
      <c r="K374" s="64"/>
      <c r="L374" s="64"/>
      <c r="M374" s="64"/>
      <c r="N374" s="64"/>
      <c r="O374" s="64"/>
      <c r="P374" s="64"/>
    </row>
    <row r="375" spans="2:16">
      <c r="B375" s="189"/>
      <c r="C375" s="189"/>
      <c r="D375" s="64"/>
      <c r="E375" s="64"/>
      <c r="F375" s="64"/>
      <c r="G375" s="64"/>
      <c r="H375" s="64"/>
      <c r="I375" s="64"/>
      <c r="J375" s="64"/>
      <c r="K375" s="64"/>
      <c r="L375" s="64"/>
      <c r="M375" s="64"/>
      <c r="N375" s="64"/>
      <c r="O375" s="64"/>
      <c r="P375" s="64"/>
    </row>
    <row r="376" spans="2:16">
      <c r="B376" s="189"/>
      <c r="C376" s="189"/>
      <c r="D376" s="64"/>
      <c r="E376" s="64"/>
      <c r="F376" s="64"/>
      <c r="G376" s="64"/>
      <c r="H376" s="64"/>
      <c r="I376" s="64"/>
      <c r="J376" s="64"/>
      <c r="K376" s="64"/>
      <c r="L376" s="64"/>
      <c r="M376" s="64"/>
      <c r="N376" s="64"/>
      <c r="O376" s="64"/>
      <c r="P376" s="64"/>
    </row>
    <row r="377" spans="2:16">
      <c r="B377" s="189"/>
      <c r="C377" s="189"/>
      <c r="D377" s="64"/>
      <c r="E377" s="64"/>
      <c r="F377" s="64"/>
      <c r="G377" s="64"/>
      <c r="H377" s="64"/>
      <c r="I377" s="64"/>
      <c r="J377" s="64"/>
      <c r="K377" s="64"/>
      <c r="L377" s="64"/>
      <c r="M377" s="64"/>
      <c r="N377" s="64"/>
      <c r="O377" s="64"/>
      <c r="P377" s="64"/>
    </row>
    <row r="378" spans="2:16">
      <c r="B378" s="189"/>
      <c r="C378" s="189"/>
      <c r="D378" s="64"/>
      <c r="E378" s="64"/>
      <c r="F378" s="64"/>
      <c r="G378" s="64"/>
      <c r="H378" s="64"/>
      <c r="I378" s="64"/>
      <c r="J378" s="64"/>
      <c r="K378" s="64"/>
      <c r="L378" s="64"/>
      <c r="M378" s="64"/>
      <c r="N378" s="64"/>
      <c r="O378" s="64"/>
      <c r="P378" s="64"/>
    </row>
    <row r="379" spans="2:16">
      <c r="B379" s="189"/>
      <c r="C379" s="189"/>
      <c r="D379" s="64"/>
      <c r="E379" s="64"/>
      <c r="F379" s="64"/>
      <c r="G379" s="64"/>
      <c r="H379" s="64"/>
      <c r="I379" s="64"/>
      <c r="J379" s="64"/>
      <c r="K379" s="64"/>
      <c r="L379" s="64"/>
      <c r="M379" s="64"/>
      <c r="N379" s="64"/>
      <c r="O379" s="64"/>
      <c r="P379" s="64"/>
    </row>
    <row r="380" spans="2:16">
      <c r="B380" s="189"/>
      <c r="C380" s="189"/>
      <c r="D380" s="64"/>
      <c r="E380" s="64"/>
      <c r="F380" s="64"/>
      <c r="G380" s="64"/>
      <c r="H380" s="64"/>
      <c r="I380" s="64"/>
      <c r="J380" s="64"/>
      <c r="K380" s="64"/>
      <c r="L380" s="64"/>
      <c r="M380" s="64"/>
      <c r="N380" s="64"/>
      <c r="O380" s="64"/>
      <c r="P380" s="64"/>
    </row>
    <row r="381" spans="2:16">
      <c r="B381" s="189"/>
      <c r="C381" s="189"/>
      <c r="D381" s="64"/>
      <c r="E381" s="64"/>
      <c r="F381" s="64"/>
      <c r="G381" s="64"/>
      <c r="H381" s="64"/>
      <c r="I381" s="64"/>
      <c r="J381" s="64"/>
      <c r="K381" s="64"/>
      <c r="L381" s="64"/>
      <c r="M381" s="64"/>
      <c r="N381" s="64"/>
      <c r="O381" s="64"/>
      <c r="P381" s="64"/>
    </row>
    <row r="382" spans="2:16">
      <c r="B382" s="189"/>
      <c r="C382" s="189"/>
      <c r="D382" s="64"/>
      <c r="E382" s="64"/>
      <c r="F382" s="64"/>
      <c r="G382" s="64"/>
      <c r="H382" s="64"/>
      <c r="I382" s="64"/>
      <c r="J382" s="64"/>
      <c r="K382" s="64"/>
      <c r="L382" s="64"/>
      <c r="M382" s="64"/>
      <c r="N382" s="64"/>
      <c r="O382" s="64"/>
      <c r="P382" s="64"/>
    </row>
    <row r="383" spans="2:16">
      <c r="B383" s="189"/>
      <c r="C383" s="189"/>
      <c r="D383" s="64"/>
      <c r="E383" s="64"/>
      <c r="F383" s="64"/>
      <c r="G383" s="64"/>
      <c r="H383" s="64"/>
      <c r="I383" s="64"/>
      <c r="J383" s="64"/>
      <c r="K383" s="64"/>
      <c r="L383" s="64"/>
      <c r="M383" s="64"/>
      <c r="N383" s="64"/>
      <c r="O383" s="64"/>
      <c r="P383" s="64"/>
    </row>
    <row r="384" spans="2:16">
      <c r="B384" s="189"/>
      <c r="C384" s="189"/>
      <c r="D384" s="64"/>
      <c r="E384" s="64"/>
      <c r="F384" s="64"/>
      <c r="G384" s="64"/>
      <c r="H384" s="64"/>
      <c r="I384" s="64"/>
      <c r="J384" s="64"/>
      <c r="K384" s="64"/>
      <c r="L384" s="64"/>
      <c r="M384" s="64"/>
      <c r="N384" s="64"/>
      <c r="O384" s="64"/>
      <c r="P384" s="64"/>
    </row>
    <row r="385" spans="2:16">
      <c r="B385" s="189"/>
      <c r="C385" s="189"/>
      <c r="D385" s="64"/>
      <c r="E385" s="64"/>
      <c r="F385" s="64"/>
      <c r="G385" s="64"/>
      <c r="H385" s="64"/>
      <c r="I385" s="64"/>
      <c r="J385" s="64"/>
      <c r="K385" s="64"/>
      <c r="L385" s="64"/>
      <c r="M385" s="64"/>
      <c r="N385" s="64"/>
      <c r="O385" s="64"/>
      <c r="P385" s="64"/>
    </row>
    <row r="386" spans="2:16">
      <c r="B386" s="189"/>
      <c r="C386" s="189"/>
      <c r="D386" s="64"/>
      <c r="E386" s="64"/>
      <c r="F386" s="64"/>
      <c r="G386" s="64"/>
      <c r="H386" s="64"/>
      <c r="I386" s="64"/>
      <c r="J386" s="64"/>
      <c r="K386" s="64"/>
      <c r="L386" s="64"/>
      <c r="M386" s="64"/>
      <c r="N386" s="64"/>
      <c r="O386" s="64"/>
      <c r="P386" s="64"/>
    </row>
    <row r="387" spans="2:16">
      <c r="B387" s="189"/>
      <c r="C387" s="189"/>
      <c r="D387" s="64"/>
      <c r="E387" s="64"/>
      <c r="F387" s="64"/>
      <c r="G387" s="64"/>
      <c r="H387" s="64"/>
      <c r="I387" s="64"/>
      <c r="J387" s="64"/>
      <c r="K387" s="64"/>
      <c r="L387" s="64"/>
      <c r="M387" s="64"/>
      <c r="N387" s="64"/>
      <c r="O387" s="64"/>
      <c r="P387" s="64"/>
    </row>
    <row r="388" spans="2:16">
      <c r="B388" s="189"/>
      <c r="C388" s="189"/>
      <c r="D388" s="64"/>
      <c r="E388" s="64"/>
      <c r="F388" s="64"/>
      <c r="G388" s="64"/>
      <c r="H388" s="64"/>
      <c r="I388" s="64"/>
      <c r="J388" s="64"/>
      <c r="K388" s="64"/>
      <c r="L388" s="64"/>
      <c r="M388" s="64"/>
      <c r="N388" s="64"/>
      <c r="O388" s="64"/>
      <c r="P388" s="64"/>
    </row>
    <row r="389" spans="2:16">
      <c r="B389" s="189"/>
      <c r="C389" s="189"/>
      <c r="D389" s="64"/>
      <c r="E389" s="64"/>
      <c r="F389" s="64"/>
      <c r="G389" s="64"/>
      <c r="H389" s="64"/>
      <c r="I389" s="64"/>
      <c r="J389" s="64"/>
      <c r="K389" s="64"/>
      <c r="L389" s="64"/>
      <c r="M389" s="64"/>
      <c r="N389" s="64"/>
      <c r="O389" s="64"/>
      <c r="P389" s="64"/>
    </row>
    <row r="390" spans="2:16">
      <c r="B390" s="189"/>
      <c r="C390" s="189"/>
      <c r="D390" s="64"/>
      <c r="E390" s="64"/>
      <c r="F390" s="64"/>
      <c r="G390" s="64"/>
      <c r="H390" s="64"/>
      <c r="I390" s="64"/>
      <c r="J390" s="64"/>
      <c r="K390" s="64"/>
      <c r="L390" s="64"/>
      <c r="M390" s="64"/>
      <c r="N390" s="64"/>
      <c r="O390" s="64"/>
      <c r="P390" s="64"/>
    </row>
    <row r="391" spans="2:16">
      <c r="B391" s="189"/>
      <c r="C391" s="189"/>
      <c r="D391" s="64"/>
      <c r="E391" s="64"/>
      <c r="F391" s="64"/>
      <c r="G391" s="64"/>
      <c r="H391" s="64"/>
      <c r="I391" s="64"/>
      <c r="J391" s="64"/>
      <c r="K391" s="64"/>
      <c r="L391" s="64"/>
      <c r="M391" s="64"/>
      <c r="N391" s="64"/>
      <c r="O391" s="64"/>
      <c r="P391" s="64"/>
    </row>
    <row r="392" spans="2:16">
      <c r="B392" s="189"/>
      <c r="C392" s="189"/>
      <c r="D392" s="64"/>
      <c r="E392" s="64"/>
      <c r="F392" s="64"/>
      <c r="G392" s="64"/>
      <c r="H392" s="64"/>
      <c r="I392" s="64"/>
      <c r="J392" s="64"/>
      <c r="K392" s="64"/>
      <c r="L392" s="64"/>
      <c r="M392" s="64"/>
      <c r="N392" s="64"/>
      <c r="O392" s="64"/>
      <c r="P392" s="64"/>
    </row>
    <row r="393" spans="2:16">
      <c r="B393" s="189"/>
      <c r="C393" s="189"/>
      <c r="D393" s="64"/>
      <c r="E393" s="64"/>
      <c r="F393" s="64"/>
      <c r="G393" s="64"/>
      <c r="H393" s="64"/>
      <c r="I393" s="64"/>
      <c r="J393" s="64"/>
      <c r="K393" s="64"/>
      <c r="L393" s="64"/>
      <c r="M393" s="64"/>
      <c r="N393" s="64"/>
      <c r="O393" s="64"/>
      <c r="P393" s="64"/>
    </row>
    <row r="394" spans="2:16">
      <c r="B394" s="189"/>
      <c r="C394" s="189"/>
      <c r="D394" s="64"/>
      <c r="E394" s="64"/>
      <c r="F394" s="64"/>
      <c r="G394" s="64"/>
      <c r="H394" s="64"/>
      <c r="I394" s="64"/>
      <c r="J394" s="64"/>
      <c r="K394" s="64"/>
      <c r="L394" s="64"/>
      <c r="M394" s="64"/>
      <c r="N394" s="64"/>
      <c r="O394" s="64"/>
      <c r="P394" s="64"/>
    </row>
    <row r="395" spans="2:16">
      <c r="B395" s="189"/>
      <c r="C395" s="189"/>
      <c r="D395" s="64"/>
      <c r="E395" s="64"/>
      <c r="F395" s="64"/>
      <c r="G395" s="64"/>
      <c r="H395" s="64"/>
      <c r="I395" s="64"/>
      <c r="J395" s="64"/>
      <c r="K395" s="64"/>
      <c r="L395" s="64"/>
      <c r="M395" s="64"/>
      <c r="N395" s="64"/>
      <c r="O395" s="64"/>
      <c r="P395" s="64"/>
    </row>
    <row r="396" spans="2:16">
      <c r="B396" s="189"/>
      <c r="C396" s="189"/>
      <c r="D396" s="64"/>
      <c r="E396" s="64"/>
      <c r="F396" s="64"/>
      <c r="G396" s="64"/>
      <c r="H396" s="64"/>
      <c r="I396" s="64"/>
      <c r="J396" s="64"/>
      <c r="K396" s="64"/>
      <c r="L396" s="64"/>
      <c r="M396" s="64"/>
      <c r="N396" s="64"/>
      <c r="O396" s="64"/>
      <c r="P396" s="64"/>
    </row>
    <row r="397" spans="2:16">
      <c r="B397" s="189"/>
      <c r="C397" s="189"/>
      <c r="D397" s="64"/>
      <c r="E397" s="64"/>
      <c r="F397" s="64"/>
      <c r="G397" s="64"/>
      <c r="H397" s="64"/>
      <c r="I397" s="64"/>
      <c r="J397" s="64"/>
      <c r="K397" s="64"/>
      <c r="L397" s="64"/>
      <c r="M397" s="64"/>
      <c r="N397" s="64"/>
      <c r="O397" s="64"/>
      <c r="P397" s="64"/>
    </row>
    <row r="398" spans="2:16">
      <c r="B398" s="189"/>
      <c r="C398" s="189"/>
      <c r="D398" s="64"/>
      <c r="E398" s="64"/>
      <c r="F398" s="64"/>
      <c r="G398" s="64"/>
      <c r="H398" s="64"/>
      <c r="I398" s="64"/>
      <c r="J398" s="64"/>
      <c r="K398" s="64"/>
      <c r="L398" s="64"/>
      <c r="M398" s="64"/>
      <c r="N398" s="64"/>
      <c r="O398" s="64"/>
      <c r="P398" s="64"/>
    </row>
    <row r="399" spans="2:16">
      <c r="B399" s="189"/>
      <c r="C399" s="189"/>
      <c r="D399" s="64"/>
      <c r="E399" s="64"/>
      <c r="F399" s="64"/>
      <c r="G399" s="64"/>
      <c r="H399" s="64"/>
      <c r="I399" s="64"/>
      <c r="J399" s="64"/>
      <c r="K399" s="64"/>
      <c r="L399" s="64"/>
      <c r="M399" s="64"/>
      <c r="N399" s="64"/>
      <c r="O399" s="64"/>
      <c r="P399" s="64"/>
    </row>
    <row r="400" spans="2:16">
      <c r="B400" s="189"/>
      <c r="C400" s="189"/>
      <c r="D400" s="64"/>
      <c r="E400" s="64"/>
      <c r="F400" s="64"/>
      <c r="G400" s="64"/>
      <c r="H400" s="64"/>
      <c r="I400" s="64"/>
      <c r="J400" s="64"/>
      <c r="K400" s="64"/>
      <c r="L400" s="64"/>
      <c r="M400" s="64"/>
      <c r="N400" s="64"/>
      <c r="O400" s="64"/>
      <c r="P400" s="64"/>
    </row>
    <row r="401" spans="2:16">
      <c r="B401" s="189"/>
      <c r="C401" s="189"/>
      <c r="D401" s="64"/>
      <c r="E401" s="64"/>
      <c r="F401" s="64"/>
      <c r="G401" s="64"/>
      <c r="H401" s="64"/>
      <c r="I401" s="64"/>
      <c r="J401" s="64"/>
      <c r="K401" s="64"/>
      <c r="L401" s="64"/>
      <c r="M401" s="64"/>
      <c r="N401" s="64"/>
      <c r="O401" s="64"/>
      <c r="P401" s="64"/>
    </row>
    <row r="402" spans="2:16">
      <c r="B402" s="189"/>
      <c r="C402" s="189"/>
      <c r="D402" s="64"/>
      <c r="E402" s="64"/>
      <c r="F402" s="64"/>
      <c r="G402" s="64"/>
      <c r="H402" s="64"/>
      <c r="I402" s="64"/>
      <c r="J402" s="64"/>
      <c r="K402" s="64"/>
      <c r="L402" s="64"/>
      <c r="M402" s="64"/>
      <c r="N402" s="64"/>
      <c r="O402" s="64"/>
      <c r="P402" s="64"/>
    </row>
    <row r="403" spans="2:16">
      <c r="B403" s="189"/>
      <c r="C403" s="189"/>
      <c r="D403" s="64"/>
      <c r="E403" s="64"/>
      <c r="F403" s="64"/>
      <c r="G403" s="64"/>
      <c r="H403" s="64"/>
      <c r="I403" s="64"/>
      <c r="J403" s="64"/>
      <c r="K403" s="64"/>
      <c r="L403" s="64"/>
      <c r="M403" s="64"/>
      <c r="N403" s="64"/>
      <c r="O403" s="64"/>
      <c r="P403" s="64"/>
    </row>
    <row r="404" spans="2:16">
      <c r="B404" s="189"/>
      <c r="C404" s="189"/>
      <c r="D404" s="64"/>
      <c r="E404" s="64"/>
      <c r="F404" s="64"/>
      <c r="G404" s="64"/>
      <c r="H404" s="64"/>
      <c r="I404" s="64"/>
      <c r="J404" s="64"/>
      <c r="K404" s="64"/>
      <c r="L404" s="64"/>
      <c r="M404" s="64"/>
      <c r="N404" s="64"/>
      <c r="O404" s="64"/>
      <c r="P404" s="64"/>
    </row>
    <row r="405" spans="2:16">
      <c r="B405" s="189"/>
      <c r="C405" s="189"/>
      <c r="D405" s="64"/>
      <c r="E405" s="64"/>
      <c r="F405" s="64"/>
      <c r="G405" s="64"/>
      <c r="H405" s="64"/>
      <c r="I405" s="64"/>
      <c r="J405" s="64"/>
      <c r="K405" s="64"/>
      <c r="L405" s="64"/>
      <c r="M405" s="64"/>
      <c r="N405" s="64"/>
      <c r="O405" s="64"/>
      <c r="P405" s="64"/>
    </row>
    <row r="406" spans="2:16">
      <c r="B406" s="189"/>
      <c r="C406" s="189"/>
      <c r="D406" s="64"/>
      <c r="E406" s="64"/>
      <c r="F406" s="64"/>
      <c r="G406" s="64"/>
      <c r="H406" s="64"/>
      <c r="I406" s="64"/>
      <c r="J406" s="64"/>
      <c r="K406" s="64"/>
      <c r="L406" s="64"/>
      <c r="M406" s="64"/>
      <c r="N406" s="64"/>
      <c r="O406" s="64"/>
      <c r="P406" s="64"/>
    </row>
    <row r="407" spans="2:16">
      <c r="B407" s="189"/>
      <c r="C407" s="189"/>
      <c r="D407" s="64"/>
      <c r="E407" s="64"/>
      <c r="F407" s="64"/>
      <c r="G407" s="64"/>
      <c r="H407" s="64"/>
      <c r="I407" s="64"/>
      <c r="J407" s="64"/>
      <c r="K407" s="64"/>
      <c r="L407" s="64"/>
      <c r="M407" s="64"/>
      <c r="N407" s="64"/>
      <c r="O407" s="64"/>
      <c r="P407" s="64"/>
    </row>
    <row r="408" spans="2:16">
      <c r="B408" s="189"/>
      <c r="C408" s="189"/>
      <c r="D408" s="64"/>
      <c r="E408" s="64"/>
      <c r="F408" s="64"/>
      <c r="G408" s="64"/>
      <c r="H408" s="64"/>
      <c r="I408" s="64"/>
      <c r="J408" s="64"/>
      <c r="K408" s="64"/>
      <c r="L408" s="64"/>
      <c r="M408" s="64"/>
      <c r="N408" s="64"/>
      <c r="O408" s="64"/>
      <c r="P408" s="64"/>
    </row>
    <row r="409" spans="2:16">
      <c r="B409" s="189"/>
      <c r="C409" s="189"/>
      <c r="D409" s="64"/>
      <c r="E409" s="64"/>
      <c r="F409" s="64"/>
      <c r="G409" s="64"/>
      <c r="H409" s="64"/>
      <c r="I409" s="64"/>
      <c r="J409" s="64"/>
      <c r="K409" s="64"/>
      <c r="L409" s="64"/>
      <c r="M409" s="64"/>
      <c r="N409" s="64"/>
      <c r="O409" s="64"/>
      <c r="P409" s="64"/>
    </row>
    <row r="410" spans="2:16">
      <c r="B410" s="189"/>
      <c r="D410" s="64"/>
      <c r="K410" s="64"/>
      <c r="L410" s="64"/>
      <c r="M410" s="64"/>
      <c r="N410" s="64"/>
      <c r="O410" s="64"/>
      <c r="P410" s="64"/>
    </row>
    <row r="411" spans="2:16">
      <c r="B411" s="189"/>
      <c r="D411" s="64"/>
      <c r="K411" s="64"/>
      <c r="L411" s="64"/>
      <c r="M411" s="64"/>
      <c r="N411" s="64"/>
      <c r="O411" s="64"/>
      <c r="P411" s="64"/>
    </row>
    <row r="412" spans="2:16">
      <c r="B412" s="189"/>
      <c r="D412" s="64"/>
      <c r="K412" s="64"/>
      <c r="L412" s="64"/>
      <c r="M412" s="64"/>
      <c r="N412" s="64"/>
      <c r="O412" s="64"/>
      <c r="P412" s="64"/>
    </row>
    <row r="413" spans="2:16">
      <c r="B413" s="189"/>
      <c r="D413" s="64"/>
      <c r="K413" s="64"/>
      <c r="L413" s="64"/>
      <c r="M413" s="64"/>
      <c r="N413" s="64"/>
      <c r="O413" s="64"/>
      <c r="P413" s="64"/>
    </row>
    <row r="414" spans="2:16">
      <c r="B414" s="189"/>
      <c r="D414" s="64"/>
      <c r="K414" s="64"/>
      <c r="L414" s="64"/>
      <c r="M414" s="64"/>
      <c r="N414" s="64"/>
      <c r="O414" s="64"/>
      <c r="P414" s="64"/>
    </row>
    <row r="415" spans="2:16">
      <c r="B415" s="189"/>
      <c r="D415" s="64"/>
      <c r="K415" s="64"/>
      <c r="L415" s="64"/>
      <c r="M415" s="64"/>
      <c r="N415" s="64"/>
      <c r="O415" s="64"/>
      <c r="P415" s="64"/>
    </row>
    <row r="416" spans="2:16">
      <c r="B416" s="189"/>
      <c r="D416" s="64"/>
      <c r="K416" s="64"/>
      <c r="L416" s="64"/>
      <c r="M416" s="64"/>
      <c r="N416" s="64"/>
      <c r="O416" s="64"/>
      <c r="P416" s="64"/>
    </row>
  </sheetData>
  <mergeCells count="21">
    <mergeCell ref="L5:L7"/>
    <mergeCell ref="M5:M7"/>
    <mergeCell ref="N5:N7"/>
    <mergeCell ref="O5:O7"/>
    <mergeCell ref="P5:P7"/>
    <mergeCell ref="A1:Q1"/>
    <mergeCell ref="A2:Q2"/>
    <mergeCell ref="A3:Q3"/>
    <mergeCell ref="A4:A7"/>
    <mergeCell ref="B4:B7"/>
    <mergeCell ref="C4:C7"/>
    <mergeCell ref="D4:D7"/>
    <mergeCell ref="G4:H5"/>
    <mergeCell ref="I4:J4"/>
    <mergeCell ref="K4:P4"/>
    <mergeCell ref="G6:G7"/>
    <mergeCell ref="H6:H7"/>
    <mergeCell ref="Q4:Q7"/>
    <mergeCell ref="I5:I7"/>
    <mergeCell ref="J5:J7"/>
    <mergeCell ref="K5:K7"/>
  </mergeCells>
  <pageMargins left="0.21" right="0" top="0.21" bottom="0.21" header="0.19" footer="0.19"/>
  <pageSetup scale="74" orientation="landscape" verticalDpi="0" r:id="rId1"/>
</worksheet>
</file>

<file path=xl/worksheets/sheet3.xml><?xml version="1.0" encoding="utf-8"?>
<worksheet xmlns="http://schemas.openxmlformats.org/spreadsheetml/2006/main" xmlns:r="http://schemas.openxmlformats.org/officeDocument/2006/relationships">
  <dimension ref="A1:EP406"/>
  <sheetViews>
    <sheetView zoomScale="85" zoomScaleNormal="85" workbookViewId="0">
      <selection activeCell="O5" sqref="O5:P5"/>
    </sheetView>
  </sheetViews>
  <sheetFormatPr defaultColWidth="10" defaultRowHeight="15.75"/>
  <cols>
    <col min="1" max="1" width="6.140625" style="86" customWidth="1"/>
    <col min="2" max="2" width="38.28515625" style="93" customWidth="1"/>
    <col min="3" max="3" width="11" style="94" customWidth="1"/>
    <col min="4" max="4" width="11.140625" style="91" hidden="1" customWidth="1"/>
    <col min="5" max="6" width="13.42578125" style="92" hidden="1" customWidth="1"/>
    <col min="7" max="7" width="11.7109375" style="92" customWidth="1"/>
    <col min="8" max="8" width="10.7109375" style="92" customWidth="1"/>
    <col min="9" max="9" width="11.140625" style="92" customWidth="1"/>
    <col min="10" max="10" width="13.7109375" style="92" hidden="1" customWidth="1"/>
    <col min="11" max="11" width="11.7109375" style="92" customWidth="1"/>
    <col min="12" max="12" width="9" style="92" customWidth="1"/>
    <col min="13" max="13" width="9.42578125" style="89" customWidth="1"/>
    <col min="14" max="14" width="9.5703125" style="89" customWidth="1"/>
    <col min="15" max="15" width="9.28515625" style="89" customWidth="1"/>
    <col min="16" max="16" width="10.7109375" style="89" customWidth="1"/>
    <col min="17" max="17" width="10" style="89" customWidth="1"/>
    <col min="18" max="18" width="12.28515625" style="89" customWidth="1"/>
    <col min="19" max="19" width="8.7109375" style="89" customWidth="1"/>
    <col min="20" max="20" width="11.140625" style="89" customWidth="1"/>
    <col min="21" max="21" width="8.7109375" style="89" customWidth="1"/>
    <col min="22" max="22" width="10.28515625" style="89" customWidth="1"/>
    <col min="23" max="23" width="14.7109375" style="89" customWidth="1"/>
    <col min="24" max="24" width="8.5703125" style="88" customWidth="1"/>
    <col min="25" max="25" width="9.140625" style="86" hidden="1" customWidth="1"/>
    <col min="26" max="26" width="10.140625" style="86" hidden="1" customWidth="1"/>
    <col min="27" max="27" width="9.42578125" style="86" hidden="1" customWidth="1"/>
    <col min="28" max="260" width="10" style="86"/>
    <col min="261" max="261" width="6.140625" style="86" customWidth="1"/>
    <col min="262" max="262" width="38.28515625" style="86" customWidth="1"/>
    <col min="263" max="263" width="11" style="86" customWidth="1"/>
    <col min="264" max="264" width="11.140625" style="86" customWidth="1"/>
    <col min="265" max="267" width="13.42578125" style="86" customWidth="1"/>
    <col min="268" max="268" width="14.5703125" style="86" customWidth="1"/>
    <col min="269" max="270" width="13.7109375" style="86" customWidth="1"/>
    <col min="271" max="272" width="0" style="86" hidden="1" customWidth="1"/>
    <col min="273" max="273" width="11.7109375" style="86" customWidth="1"/>
    <col min="274" max="274" width="11.85546875" style="86" customWidth="1"/>
    <col min="275" max="275" width="12.28515625" style="86" customWidth="1"/>
    <col min="276" max="276" width="12.140625" style="86" customWidth="1"/>
    <col min="277" max="278" width="0" style="86" hidden="1" customWidth="1"/>
    <col min="279" max="279" width="13.5703125" style="86" customWidth="1"/>
    <col min="280" max="280" width="21.7109375" style="86" customWidth="1"/>
    <col min="281" max="283" width="0" style="86" hidden="1" customWidth="1"/>
    <col min="284" max="516" width="10" style="86"/>
    <col min="517" max="517" width="6.140625" style="86" customWidth="1"/>
    <col min="518" max="518" width="38.28515625" style="86" customWidth="1"/>
    <col min="519" max="519" width="11" style="86" customWidth="1"/>
    <col min="520" max="520" width="11.140625" style="86" customWidth="1"/>
    <col min="521" max="523" width="13.42578125" style="86" customWidth="1"/>
    <col min="524" max="524" width="14.5703125" style="86" customWidth="1"/>
    <col min="525" max="526" width="13.7109375" style="86" customWidth="1"/>
    <col min="527" max="528" width="0" style="86" hidden="1" customWidth="1"/>
    <col min="529" max="529" width="11.7109375" style="86" customWidth="1"/>
    <col min="530" max="530" width="11.85546875" style="86" customWidth="1"/>
    <col min="531" max="531" width="12.28515625" style="86" customWidth="1"/>
    <col min="532" max="532" width="12.140625" style="86" customWidth="1"/>
    <col min="533" max="534" width="0" style="86" hidden="1" customWidth="1"/>
    <col min="535" max="535" width="13.5703125" style="86" customWidth="1"/>
    <col min="536" max="536" width="21.7109375" style="86" customWidth="1"/>
    <col min="537" max="539" width="0" style="86" hidden="1" customWidth="1"/>
    <col min="540" max="772" width="10" style="86"/>
    <col min="773" max="773" width="6.140625" style="86" customWidth="1"/>
    <col min="774" max="774" width="38.28515625" style="86" customWidth="1"/>
    <col min="775" max="775" width="11" style="86" customWidth="1"/>
    <col min="776" max="776" width="11.140625" style="86" customWidth="1"/>
    <col min="777" max="779" width="13.42578125" style="86" customWidth="1"/>
    <col min="780" max="780" width="14.5703125" style="86" customWidth="1"/>
    <col min="781" max="782" width="13.7109375" style="86" customWidth="1"/>
    <col min="783" max="784" width="0" style="86" hidden="1" customWidth="1"/>
    <col min="785" max="785" width="11.7109375" style="86" customWidth="1"/>
    <col min="786" max="786" width="11.85546875" style="86" customWidth="1"/>
    <col min="787" max="787" width="12.28515625" style="86" customWidth="1"/>
    <col min="788" max="788" width="12.140625" style="86" customWidth="1"/>
    <col min="789" max="790" width="0" style="86" hidden="1" customWidth="1"/>
    <col min="791" max="791" width="13.5703125" style="86" customWidth="1"/>
    <col min="792" max="792" width="21.7109375" style="86" customWidth="1"/>
    <col min="793" max="795" width="0" style="86" hidden="1" customWidth="1"/>
    <col min="796" max="1028" width="10" style="86"/>
    <col min="1029" max="1029" width="6.140625" style="86" customWidth="1"/>
    <col min="1030" max="1030" width="38.28515625" style="86" customWidth="1"/>
    <col min="1031" max="1031" width="11" style="86" customWidth="1"/>
    <col min="1032" max="1032" width="11.140625" style="86" customWidth="1"/>
    <col min="1033" max="1035" width="13.42578125" style="86" customWidth="1"/>
    <col min="1036" max="1036" width="14.5703125" style="86" customWidth="1"/>
    <col min="1037" max="1038" width="13.7109375" style="86" customWidth="1"/>
    <col min="1039" max="1040" width="0" style="86" hidden="1" customWidth="1"/>
    <col min="1041" max="1041" width="11.7109375" style="86" customWidth="1"/>
    <col min="1042" max="1042" width="11.85546875" style="86" customWidth="1"/>
    <col min="1043" max="1043" width="12.28515625" style="86" customWidth="1"/>
    <col min="1044" max="1044" width="12.140625" style="86" customWidth="1"/>
    <col min="1045" max="1046" width="0" style="86" hidden="1" customWidth="1"/>
    <col min="1047" max="1047" width="13.5703125" style="86" customWidth="1"/>
    <col min="1048" max="1048" width="21.7109375" style="86" customWidth="1"/>
    <col min="1049" max="1051" width="0" style="86" hidden="1" customWidth="1"/>
    <col min="1052" max="1284" width="10" style="86"/>
    <col min="1285" max="1285" width="6.140625" style="86" customWidth="1"/>
    <col min="1286" max="1286" width="38.28515625" style="86" customWidth="1"/>
    <col min="1287" max="1287" width="11" style="86" customWidth="1"/>
    <col min="1288" max="1288" width="11.140625" style="86" customWidth="1"/>
    <col min="1289" max="1291" width="13.42578125" style="86" customWidth="1"/>
    <col min="1292" max="1292" width="14.5703125" style="86" customWidth="1"/>
    <col min="1293" max="1294" width="13.7109375" style="86" customWidth="1"/>
    <col min="1295" max="1296" width="0" style="86" hidden="1" customWidth="1"/>
    <col min="1297" max="1297" width="11.7109375" style="86" customWidth="1"/>
    <col min="1298" max="1298" width="11.85546875" style="86" customWidth="1"/>
    <col min="1299" max="1299" width="12.28515625" style="86" customWidth="1"/>
    <col min="1300" max="1300" width="12.140625" style="86" customWidth="1"/>
    <col min="1301" max="1302" width="0" style="86" hidden="1" customWidth="1"/>
    <col min="1303" max="1303" width="13.5703125" style="86" customWidth="1"/>
    <col min="1304" max="1304" width="21.7109375" style="86" customWidth="1"/>
    <col min="1305" max="1307" width="0" style="86" hidden="1" customWidth="1"/>
    <col min="1308" max="1540" width="10" style="86"/>
    <col min="1541" max="1541" width="6.140625" style="86" customWidth="1"/>
    <col min="1542" max="1542" width="38.28515625" style="86" customWidth="1"/>
    <col min="1543" max="1543" width="11" style="86" customWidth="1"/>
    <col min="1544" max="1544" width="11.140625" style="86" customWidth="1"/>
    <col min="1545" max="1547" width="13.42578125" style="86" customWidth="1"/>
    <col min="1548" max="1548" width="14.5703125" style="86" customWidth="1"/>
    <col min="1549" max="1550" width="13.7109375" style="86" customWidth="1"/>
    <col min="1551" max="1552" width="0" style="86" hidden="1" customWidth="1"/>
    <col min="1553" max="1553" width="11.7109375" style="86" customWidth="1"/>
    <col min="1554" max="1554" width="11.85546875" style="86" customWidth="1"/>
    <col min="1555" max="1555" width="12.28515625" style="86" customWidth="1"/>
    <col min="1556" max="1556" width="12.140625" style="86" customWidth="1"/>
    <col min="1557" max="1558" width="0" style="86" hidden="1" customWidth="1"/>
    <col min="1559" max="1559" width="13.5703125" style="86" customWidth="1"/>
    <col min="1560" max="1560" width="21.7109375" style="86" customWidth="1"/>
    <col min="1561" max="1563" width="0" style="86" hidden="1" customWidth="1"/>
    <col min="1564" max="1796" width="10" style="86"/>
    <col min="1797" max="1797" width="6.140625" style="86" customWidth="1"/>
    <col min="1798" max="1798" width="38.28515625" style="86" customWidth="1"/>
    <col min="1799" max="1799" width="11" style="86" customWidth="1"/>
    <col min="1800" max="1800" width="11.140625" style="86" customWidth="1"/>
    <col min="1801" max="1803" width="13.42578125" style="86" customWidth="1"/>
    <col min="1804" max="1804" width="14.5703125" style="86" customWidth="1"/>
    <col min="1805" max="1806" width="13.7109375" style="86" customWidth="1"/>
    <col min="1807" max="1808" width="0" style="86" hidden="1" customWidth="1"/>
    <col min="1809" max="1809" width="11.7109375" style="86" customWidth="1"/>
    <col min="1810" max="1810" width="11.85546875" style="86" customWidth="1"/>
    <col min="1811" max="1811" width="12.28515625" style="86" customWidth="1"/>
    <col min="1812" max="1812" width="12.140625" style="86" customWidth="1"/>
    <col min="1813" max="1814" width="0" style="86" hidden="1" customWidth="1"/>
    <col min="1815" max="1815" width="13.5703125" style="86" customWidth="1"/>
    <col min="1816" max="1816" width="21.7109375" style="86" customWidth="1"/>
    <col min="1817" max="1819" width="0" style="86" hidden="1" customWidth="1"/>
    <col min="1820" max="2052" width="10" style="86"/>
    <col min="2053" max="2053" width="6.140625" style="86" customWidth="1"/>
    <col min="2054" max="2054" width="38.28515625" style="86" customWidth="1"/>
    <col min="2055" max="2055" width="11" style="86" customWidth="1"/>
    <col min="2056" max="2056" width="11.140625" style="86" customWidth="1"/>
    <col min="2057" max="2059" width="13.42578125" style="86" customWidth="1"/>
    <col min="2060" max="2060" width="14.5703125" style="86" customWidth="1"/>
    <col min="2061" max="2062" width="13.7109375" style="86" customWidth="1"/>
    <col min="2063" max="2064" width="0" style="86" hidden="1" customWidth="1"/>
    <col min="2065" max="2065" width="11.7109375" style="86" customWidth="1"/>
    <col min="2066" max="2066" width="11.85546875" style="86" customWidth="1"/>
    <col min="2067" max="2067" width="12.28515625" style="86" customWidth="1"/>
    <col min="2068" max="2068" width="12.140625" style="86" customWidth="1"/>
    <col min="2069" max="2070" width="0" style="86" hidden="1" customWidth="1"/>
    <col min="2071" max="2071" width="13.5703125" style="86" customWidth="1"/>
    <col min="2072" max="2072" width="21.7109375" style="86" customWidth="1"/>
    <col min="2073" max="2075" width="0" style="86" hidden="1" customWidth="1"/>
    <col min="2076" max="2308" width="10" style="86"/>
    <col min="2309" max="2309" width="6.140625" style="86" customWidth="1"/>
    <col min="2310" max="2310" width="38.28515625" style="86" customWidth="1"/>
    <col min="2311" max="2311" width="11" style="86" customWidth="1"/>
    <col min="2312" max="2312" width="11.140625" style="86" customWidth="1"/>
    <col min="2313" max="2315" width="13.42578125" style="86" customWidth="1"/>
    <col min="2316" max="2316" width="14.5703125" style="86" customWidth="1"/>
    <col min="2317" max="2318" width="13.7109375" style="86" customWidth="1"/>
    <col min="2319" max="2320" width="0" style="86" hidden="1" customWidth="1"/>
    <col min="2321" max="2321" width="11.7109375" style="86" customWidth="1"/>
    <col min="2322" max="2322" width="11.85546875" style="86" customWidth="1"/>
    <col min="2323" max="2323" width="12.28515625" style="86" customWidth="1"/>
    <col min="2324" max="2324" width="12.140625" style="86" customWidth="1"/>
    <col min="2325" max="2326" width="0" style="86" hidden="1" customWidth="1"/>
    <col min="2327" max="2327" width="13.5703125" style="86" customWidth="1"/>
    <col min="2328" max="2328" width="21.7109375" style="86" customWidth="1"/>
    <col min="2329" max="2331" width="0" style="86" hidden="1" customWidth="1"/>
    <col min="2332" max="2564" width="10" style="86"/>
    <col min="2565" max="2565" width="6.140625" style="86" customWidth="1"/>
    <col min="2566" max="2566" width="38.28515625" style="86" customWidth="1"/>
    <col min="2567" max="2567" width="11" style="86" customWidth="1"/>
    <col min="2568" max="2568" width="11.140625" style="86" customWidth="1"/>
    <col min="2569" max="2571" width="13.42578125" style="86" customWidth="1"/>
    <col min="2572" max="2572" width="14.5703125" style="86" customWidth="1"/>
    <col min="2573" max="2574" width="13.7109375" style="86" customWidth="1"/>
    <col min="2575" max="2576" width="0" style="86" hidden="1" customWidth="1"/>
    <col min="2577" max="2577" width="11.7109375" style="86" customWidth="1"/>
    <col min="2578" max="2578" width="11.85546875" style="86" customWidth="1"/>
    <col min="2579" max="2579" width="12.28515625" style="86" customWidth="1"/>
    <col min="2580" max="2580" width="12.140625" style="86" customWidth="1"/>
    <col min="2581" max="2582" width="0" style="86" hidden="1" customWidth="1"/>
    <col min="2583" max="2583" width="13.5703125" style="86" customWidth="1"/>
    <col min="2584" max="2584" width="21.7109375" style="86" customWidth="1"/>
    <col min="2585" max="2587" width="0" style="86" hidden="1" customWidth="1"/>
    <col min="2588" max="2820" width="10" style="86"/>
    <col min="2821" max="2821" width="6.140625" style="86" customWidth="1"/>
    <col min="2822" max="2822" width="38.28515625" style="86" customWidth="1"/>
    <col min="2823" max="2823" width="11" style="86" customWidth="1"/>
    <col min="2824" max="2824" width="11.140625" style="86" customWidth="1"/>
    <col min="2825" max="2827" width="13.42578125" style="86" customWidth="1"/>
    <col min="2828" max="2828" width="14.5703125" style="86" customWidth="1"/>
    <col min="2829" max="2830" width="13.7109375" style="86" customWidth="1"/>
    <col min="2831" max="2832" width="0" style="86" hidden="1" customWidth="1"/>
    <col min="2833" max="2833" width="11.7109375" style="86" customWidth="1"/>
    <col min="2834" max="2834" width="11.85546875" style="86" customWidth="1"/>
    <col min="2835" max="2835" width="12.28515625" style="86" customWidth="1"/>
    <col min="2836" max="2836" width="12.140625" style="86" customWidth="1"/>
    <col min="2837" max="2838" width="0" style="86" hidden="1" customWidth="1"/>
    <col min="2839" max="2839" width="13.5703125" style="86" customWidth="1"/>
    <col min="2840" max="2840" width="21.7109375" style="86" customWidth="1"/>
    <col min="2841" max="2843" width="0" style="86" hidden="1" customWidth="1"/>
    <col min="2844" max="3076" width="10" style="86"/>
    <col min="3077" max="3077" width="6.140625" style="86" customWidth="1"/>
    <col min="3078" max="3078" width="38.28515625" style="86" customWidth="1"/>
    <col min="3079" max="3079" width="11" style="86" customWidth="1"/>
    <col min="3080" max="3080" width="11.140625" style="86" customWidth="1"/>
    <col min="3081" max="3083" width="13.42578125" style="86" customWidth="1"/>
    <col min="3084" max="3084" width="14.5703125" style="86" customWidth="1"/>
    <col min="3085" max="3086" width="13.7109375" style="86" customWidth="1"/>
    <col min="3087" max="3088" width="0" style="86" hidden="1" customWidth="1"/>
    <col min="3089" max="3089" width="11.7109375" style="86" customWidth="1"/>
    <col min="3090" max="3090" width="11.85546875" style="86" customWidth="1"/>
    <col min="3091" max="3091" width="12.28515625" style="86" customWidth="1"/>
    <col min="3092" max="3092" width="12.140625" style="86" customWidth="1"/>
    <col min="3093" max="3094" width="0" style="86" hidden="1" customWidth="1"/>
    <col min="3095" max="3095" width="13.5703125" style="86" customWidth="1"/>
    <col min="3096" max="3096" width="21.7109375" style="86" customWidth="1"/>
    <col min="3097" max="3099" width="0" style="86" hidden="1" customWidth="1"/>
    <col min="3100" max="3332" width="10" style="86"/>
    <col min="3333" max="3333" width="6.140625" style="86" customWidth="1"/>
    <col min="3334" max="3334" width="38.28515625" style="86" customWidth="1"/>
    <col min="3335" max="3335" width="11" style="86" customWidth="1"/>
    <col min="3336" max="3336" width="11.140625" style="86" customWidth="1"/>
    <col min="3337" max="3339" width="13.42578125" style="86" customWidth="1"/>
    <col min="3340" max="3340" width="14.5703125" style="86" customWidth="1"/>
    <col min="3341" max="3342" width="13.7109375" style="86" customWidth="1"/>
    <col min="3343" max="3344" width="0" style="86" hidden="1" customWidth="1"/>
    <col min="3345" max="3345" width="11.7109375" style="86" customWidth="1"/>
    <col min="3346" max="3346" width="11.85546875" style="86" customWidth="1"/>
    <col min="3347" max="3347" width="12.28515625" style="86" customWidth="1"/>
    <col min="3348" max="3348" width="12.140625" style="86" customWidth="1"/>
    <col min="3349" max="3350" width="0" style="86" hidden="1" customWidth="1"/>
    <col min="3351" max="3351" width="13.5703125" style="86" customWidth="1"/>
    <col min="3352" max="3352" width="21.7109375" style="86" customWidth="1"/>
    <col min="3353" max="3355" width="0" style="86" hidden="1" customWidth="1"/>
    <col min="3356" max="3588" width="10" style="86"/>
    <col min="3589" max="3589" width="6.140625" style="86" customWidth="1"/>
    <col min="3590" max="3590" width="38.28515625" style="86" customWidth="1"/>
    <col min="3591" max="3591" width="11" style="86" customWidth="1"/>
    <col min="3592" max="3592" width="11.140625" style="86" customWidth="1"/>
    <col min="3593" max="3595" width="13.42578125" style="86" customWidth="1"/>
    <col min="3596" max="3596" width="14.5703125" style="86" customWidth="1"/>
    <col min="3597" max="3598" width="13.7109375" style="86" customWidth="1"/>
    <col min="3599" max="3600" width="0" style="86" hidden="1" customWidth="1"/>
    <col min="3601" max="3601" width="11.7109375" style="86" customWidth="1"/>
    <col min="3602" max="3602" width="11.85546875" style="86" customWidth="1"/>
    <col min="3603" max="3603" width="12.28515625" style="86" customWidth="1"/>
    <col min="3604" max="3604" width="12.140625" style="86" customWidth="1"/>
    <col min="3605" max="3606" width="0" style="86" hidden="1" customWidth="1"/>
    <col min="3607" max="3607" width="13.5703125" style="86" customWidth="1"/>
    <col min="3608" max="3608" width="21.7109375" style="86" customWidth="1"/>
    <col min="3609" max="3611" width="0" style="86" hidden="1" customWidth="1"/>
    <col min="3612" max="3844" width="10" style="86"/>
    <col min="3845" max="3845" width="6.140625" style="86" customWidth="1"/>
    <col min="3846" max="3846" width="38.28515625" style="86" customWidth="1"/>
    <col min="3847" max="3847" width="11" style="86" customWidth="1"/>
    <col min="3848" max="3848" width="11.140625" style="86" customWidth="1"/>
    <col min="3849" max="3851" width="13.42578125" style="86" customWidth="1"/>
    <col min="3852" max="3852" width="14.5703125" style="86" customWidth="1"/>
    <col min="3853" max="3854" width="13.7109375" style="86" customWidth="1"/>
    <col min="3855" max="3856" width="0" style="86" hidden="1" customWidth="1"/>
    <col min="3857" max="3857" width="11.7109375" style="86" customWidth="1"/>
    <col min="3858" max="3858" width="11.85546875" style="86" customWidth="1"/>
    <col min="3859" max="3859" width="12.28515625" style="86" customWidth="1"/>
    <col min="3860" max="3860" width="12.140625" style="86" customWidth="1"/>
    <col min="3861" max="3862" width="0" style="86" hidden="1" customWidth="1"/>
    <col min="3863" max="3863" width="13.5703125" style="86" customWidth="1"/>
    <col min="3864" max="3864" width="21.7109375" style="86" customWidth="1"/>
    <col min="3865" max="3867" width="0" style="86" hidden="1" customWidth="1"/>
    <col min="3868" max="4100" width="10" style="86"/>
    <col min="4101" max="4101" width="6.140625" style="86" customWidth="1"/>
    <col min="4102" max="4102" width="38.28515625" style="86" customWidth="1"/>
    <col min="4103" max="4103" width="11" style="86" customWidth="1"/>
    <col min="4104" max="4104" width="11.140625" style="86" customWidth="1"/>
    <col min="4105" max="4107" width="13.42578125" style="86" customWidth="1"/>
    <col min="4108" max="4108" width="14.5703125" style="86" customWidth="1"/>
    <col min="4109" max="4110" width="13.7109375" style="86" customWidth="1"/>
    <col min="4111" max="4112" width="0" style="86" hidden="1" customWidth="1"/>
    <col min="4113" max="4113" width="11.7109375" style="86" customWidth="1"/>
    <col min="4114" max="4114" width="11.85546875" style="86" customWidth="1"/>
    <col min="4115" max="4115" width="12.28515625" style="86" customWidth="1"/>
    <col min="4116" max="4116" width="12.140625" style="86" customWidth="1"/>
    <col min="4117" max="4118" width="0" style="86" hidden="1" customWidth="1"/>
    <col min="4119" max="4119" width="13.5703125" style="86" customWidth="1"/>
    <col min="4120" max="4120" width="21.7109375" style="86" customWidth="1"/>
    <col min="4121" max="4123" width="0" style="86" hidden="1" customWidth="1"/>
    <col min="4124" max="4356" width="10" style="86"/>
    <col min="4357" max="4357" width="6.140625" style="86" customWidth="1"/>
    <col min="4358" max="4358" width="38.28515625" style="86" customWidth="1"/>
    <col min="4359" max="4359" width="11" style="86" customWidth="1"/>
    <col min="4360" max="4360" width="11.140625" style="86" customWidth="1"/>
    <col min="4361" max="4363" width="13.42578125" style="86" customWidth="1"/>
    <col min="4364" max="4364" width="14.5703125" style="86" customWidth="1"/>
    <col min="4365" max="4366" width="13.7109375" style="86" customWidth="1"/>
    <col min="4367" max="4368" width="0" style="86" hidden="1" customWidth="1"/>
    <col min="4369" max="4369" width="11.7109375" style="86" customWidth="1"/>
    <col min="4370" max="4370" width="11.85546875" style="86" customWidth="1"/>
    <col min="4371" max="4371" width="12.28515625" style="86" customWidth="1"/>
    <col min="4372" max="4372" width="12.140625" style="86" customWidth="1"/>
    <col min="4373" max="4374" width="0" style="86" hidden="1" customWidth="1"/>
    <col min="4375" max="4375" width="13.5703125" style="86" customWidth="1"/>
    <col min="4376" max="4376" width="21.7109375" style="86" customWidth="1"/>
    <col min="4377" max="4379" width="0" style="86" hidden="1" customWidth="1"/>
    <col min="4380" max="4612" width="10" style="86"/>
    <col min="4613" max="4613" width="6.140625" style="86" customWidth="1"/>
    <col min="4614" max="4614" width="38.28515625" style="86" customWidth="1"/>
    <col min="4615" max="4615" width="11" style="86" customWidth="1"/>
    <col min="4616" max="4616" width="11.140625" style="86" customWidth="1"/>
    <col min="4617" max="4619" width="13.42578125" style="86" customWidth="1"/>
    <col min="4620" max="4620" width="14.5703125" style="86" customWidth="1"/>
    <col min="4621" max="4622" width="13.7109375" style="86" customWidth="1"/>
    <col min="4623" max="4624" width="0" style="86" hidden="1" customWidth="1"/>
    <col min="4625" max="4625" width="11.7109375" style="86" customWidth="1"/>
    <col min="4626" max="4626" width="11.85546875" style="86" customWidth="1"/>
    <col min="4627" max="4627" width="12.28515625" style="86" customWidth="1"/>
    <col min="4628" max="4628" width="12.140625" style="86" customWidth="1"/>
    <col min="4629" max="4630" width="0" style="86" hidden="1" customWidth="1"/>
    <col min="4631" max="4631" width="13.5703125" style="86" customWidth="1"/>
    <col min="4632" max="4632" width="21.7109375" style="86" customWidth="1"/>
    <col min="4633" max="4635" width="0" style="86" hidden="1" customWidth="1"/>
    <col min="4636" max="4868" width="10" style="86"/>
    <col min="4869" max="4869" width="6.140625" style="86" customWidth="1"/>
    <col min="4870" max="4870" width="38.28515625" style="86" customWidth="1"/>
    <col min="4871" max="4871" width="11" style="86" customWidth="1"/>
    <col min="4872" max="4872" width="11.140625" style="86" customWidth="1"/>
    <col min="4873" max="4875" width="13.42578125" style="86" customWidth="1"/>
    <col min="4876" max="4876" width="14.5703125" style="86" customWidth="1"/>
    <col min="4877" max="4878" width="13.7109375" style="86" customWidth="1"/>
    <col min="4879" max="4880" width="0" style="86" hidden="1" customWidth="1"/>
    <col min="4881" max="4881" width="11.7109375" style="86" customWidth="1"/>
    <col min="4882" max="4882" width="11.85546875" style="86" customWidth="1"/>
    <col min="4883" max="4883" width="12.28515625" style="86" customWidth="1"/>
    <col min="4884" max="4884" width="12.140625" style="86" customWidth="1"/>
    <col min="4885" max="4886" width="0" style="86" hidden="1" customWidth="1"/>
    <col min="4887" max="4887" width="13.5703125" style="86" customWidth="1"/>
    <col min="4888" max="4888" width="21.7109375" style="86" customWidth="1"/>
    <col min="4889" max="4891" width="0" style="86" hidden="1" customWidth="1"/>
    <col min="4892" max="5124" width="10" style="86"/>
    <col min="5125" max="5125" width="6.140625" style="86" customWidth="1"/>
    <col min="5126" max="5126" width="38.28515625" style="86" customWidth="1"/>
    <col min="5127" max="5127" width="11" style="86" customWidth="1"/>
    <col min="5128" max="5128" width="11.140625" style="86" customWidth="1"/>
    <col min="5129" max="5131" width="13.42578125" style="86" customWidth="1"/>
    <col min="5132" max="5132" width="14.5703125" style="86" customWidth="1"/>
    <col min="5133" max="5134" width="13.7109375" style="86" customWidth="1"/>
    <col min="5135" max="5136" width="0" style="86" hidden="1" customWidth="1"/>
    <col min="5137" max="5137" width="11.7109375" style="86" customWidth="1"/>
    <col min="5138" max="5138" width="11.85546875" style="86" customWidth="1"/>
    <col min="5139" max="5139" width="12.28515625" style="86" customWidth="1"/>
    <col min="5140" max="5140" width="12.140625" style="86" customWidth="1"/>
    <col min="5141" max="5142" width="0" style="86" hidden="1" customWidth="1"/>
    <col min="5143" max="5143" width="13.5703125" style="86" customWidth="1"/>
    <col min="5144" max="5144" width="21.7109375" style="86" customWidth="1"/>
    <col min="5145" max="5147" width="0" style="86" hidden="1" customWidth="1"/>
    <col min="5148" max="5380" width="10" style="86"/>
    <col min="5381" max="5381" width="6.140625" style="86" customWidth="1"/>
    <col min="5382" max="5382" width="38.28515625" style="86" customWidth="1"/>
    <col min="5383" max="5383" width="11" style="86" customWidth="1"/>
    <col min="5384" max="5384" width="11.140625" style="86" customWidth="1"/>
    <col min="5385" max="5387" width="13.42578125" style="86" customWidth="1"/>
    <col min="5388" max="5388" width="14.5703125" style="86" customWidth="1"/>
    <col min="5389" max="5390" width="13.7109375" style="86" customWidth="1"/>
    <col min="5391" max="5392" width="0" style="86" hidden="1" customWidth="1"/>
    <col min="5393" max="5393" width="11.7109375" style="86" customWidth="1"/>
    <col min="5394" max="5394" width="11.85546875" style="86" customWidth="1"/>
    <col min="5395" max="5395" width="12.28515625" style="86" customWidth="1"/>
    <col min="5396" max="5396" width="12.140625" style="86" customWidth="1"/>
    <col min="5397" max="5398" width="0" style="86" hidden="1" customWidth="1"/>
    <col min="5399" max="5399" width="13.5703125" style="86" customWidth="1"/>
    <col min="5400" max="5400" width="21.7109375" style="86" customWidth="1"/>
    <col min="5401" max="5403" width="0" style="86" hidden="1" customWidth="1"/>
    <col min="5404" max="5636" width="10" style="86"/>
    <col min="5637" max="5637" width="6.140625" style="86" customWidth="1"/>
    <col min="5638" max="5638" width="38.28515625" style="86" customWidth="1"/>
    <col min="5639" max="5639" width="11" style="86" customWidth="1"/>
    <col min="5640" max="5640" width="11.140625" style="86" customWidth="1"/>
    <col min="5641" max="5643" width="13.42578125" style="86" customWidth="1"/>
    <col min="5644" max="5644" width="14.5703125" style="86" customWidth="1"/>
    <col min="5645" max="5646" width="13.7109375" style="86" customWidth="1"/>
    <col min="5647" max="5648" width="0" style="86" hidden="1" customWidth="1"/>
    <col min="5649" max="5649" width="11.7109375" style="86" customWidth="1"/>
    <col min="5650" max="5650" width="11.85546875" style="86" customWidth="1"/>
    <col min="5651" max="5651" width="12.28515625" style="86" customWidth="1"/>
    <col min="5652" max="5652" width="12.140625" style="86" customWidth="1"/>
    <col min="5653" max="5654" width="0" style="86" hidden="1" customWidth="1"/>
    <col min="5655" max="5655" width="13.5703125" style="86" customWidth="1"/>
    <col min="5656" max="5656" width="21.7109375" style="86" customWidth="1"/>
    <col min="5657" max="5659" width="0" style="86" hidden="1" customWidth="1"/>
    <col min="5660" max="5892" width="10" style="86"/>
    <col min="5893" max="5893" width="6.140625" style="86" customWidth="1"/>
    <col min="5894" max="5894" width="38.28515625" style="86" customWidth="1"/>
    <col min="5895" max="5895" width="11" style="86" customWidth="1"/>
    <col min="5896" max="5896" width="11.140625" style="86" customWidth="1"/>
    <col min="5897" max="5899" width="13.42578125" style="86" customWidth="1"/>
    <col min="5900" max="5900" width="14.5703125" style="86" customWidth="1"/>
    <col min="5901" max="5902" width="13.7109375" style="86" customWidth="1"/>
    <col min="5903" max="5904" width="0" style="86" hidden="1" customWidth="1"/>
    <col min="5905" max="5905" width="11.7109375" style="86" customWidth="1"/>
    <col min="5906" max="5906" width="11.85546875" style="86" customWidth="1"/>
    <col min="5907" max="5907" width="12.28515625" style="86" customWidth="1"/>
    <col min="5908" max="5908" width="12.140625" style="86" customWidth="1"/>
    <col min="5909" max="5910" width="0" style="86" hidden="1" customWidth="1"/>
    <col min="5911" max="5911" width="13.5703125" style="86" customWidth="1"/>
    <col min="5912" max="5912" width="21.7109375" style="86" customWidth="1"/>
    <col min="5913" max="5915" width="0" style="86" hidden="1" customWidth="1"/>
    <col min="5916" max="6148" width="10" style="86"/>
    <col min="6149" max="6149" width="6.140625" style="86" customWidth="1"/>
    <col min="6150" max="6150" width="38.28515625" style="86" customWidth="1"/>
    <col min="6151" max="6151" width="11" style="86" customWidth="1"/>
    <col min="6152" max="6152" width="11.140625" style="86" customWidth="1"/>
    <col min="6153" max="6155" width="13.42578125" style="86" customWidth="1"/>
    <col min="6156" max="6156" width="14.5703125" style="86" customWidth="1"/>
    <col min="6157" max="6158" width="13.7109375" style="86" customWidth="1"/>
    <col min="6159" max="6160" width="0" style="86" hidden="1" customWidth="1"/>
    <col min="6161" max="6161" width="11.7109375" style="86" customWidth="1"/>
    <col min="6162" max="6162" width="11.85546875" style="86" customWidth="1"/>
    <col min="6163" max="6163" width="12.28515625" style="86" customWidth="1"/>
    <col min="6164" max="6164" width="12.140625" style="86" customWidth="1"/>
    <col min="6165" max="6166" width="0" style="86" hidden="1" customWidth="1"/>
    <col min="6167" max="6167" width="13.5703125" style="86" customWidth="1"/>
    <col min="6168" max="6168" width="21.7109375" style="86" customWidth="1"/>
    <col min="6169" max="6171" width="0" style="86" hidden="1" customWidth="1"/>
    <col min="6172" max="6404" width="10" style="86"/>
    <col min="6405" max="6405" width="6.140625" style="86" customWidth="1"/>
    <col min="6406" max="6406" width="38.28515625" style="86" customWidth="1"/>
    <col min="6407" max="6407" width="11" style="86" customWidth="1"/>
    <col min="6408" max="6408" width="11.140625" style="86" customWidth="1"/>
    <col min="6409" max="6411" width="13.42578125" style="86" customWidth="1"/>
    <col min="6412" max="6412" width="14.5703125" style="86" customWidth="1"/>
    <col min="6413" max="6414" width="13.7109375" style="86" customWidth="1"/>
    <col min="6415" max="6416" width="0" style="86" hidden="1" customWidth="1"/>
    <col min="6417" max="6417" width="11.7109375" style="86" customWidth="1"/>
    <col min="6418" max="6418" width="11.85546875" style="86" customWidth="1"/>
    <col min="6419" max="6419" width="12.28515625" style="86" customWidth="1"/>
    <col min="6420" max="6420" width="12.140625" style="86" customWidth="1"/>
    <col min="6421" max="6422" width="0" style="86" hidden="1" customWidth="1"/>
    <col min="6423" max="6423" width="13.5703125" style="86" customWidth="1"/>
    <col min="6424" max="6424" width="21.7109375" style="86" customWidth="1"/>
    <col min="6425" max="6427" width="0" style="86" hidden="1" customWidth="1"/>
    <col min="6428" max="6660" width="10" style="86"/>
    <col min="6661" max="6661" width="6.140625" style="86" customWidth="1"/>
    <col min="6662" max="6662" width="38.28515625" style="86" customWidth="1"/>
    <col min="6663" max="6663" width="11" style="86" customWidth="1"/>
    <col min="6664" max="6664" width="11.140625" style="86" customWidth="1"/>
    <col min="6665" max="6667" width="13.42578125" style="86" customWidth="1"/>
    <col min="6668" max="6668" width="14.5703125" style="86" customWidth="1"/>
    <col min="6669" max="6670" width="13.7109375" style="86" customWidth="1"/>
    <col min="6671" max="6672" width="0" style="86" hidden="1" customWidth="1"/>
    <col min="6673" max="6673" width="11.7109375" style="86" customWidth="1"/>
    <col min="6674" max="6674" width="11.85546875" style="86" customWidth="1"/>
    <col min="6675" max="6675" width="12.28515625" style="86" customWidth="1"/>
    <col min="6676" max="6676" width="12.140625" style="86" customWidth="1"/>
    <col min="6677" max="6678" width="0" style="86" hidden="1" customWidth="1"/>
    <col min="6679" max="6679" width="13.5703125" style="86" customWidth="1"/>
    <col min="6680" max="6680" width="21.7109375" style="86" customWidth="1"/>
    <col min="6681" max="6683" width="0" style="86" hidden="1" customWidth="1"/>
    <col min="6684" max="6916" width="10" style="86"/>
    <col min="6917" max="6917" width="6.140625" style="86" customWidth="1"/>
    <col min="6918" max="6918" width="38.28515625" style="86" customWidth="1"/>
    <col min="6919" max="6919" width="11" style="86" customWidth="1"/>
    <col min="6920" max="6920" width="11.140625" style="86" customWidth="1"/>
    <col min="6921" max="6923" width="13.42578125" style="86" customWidth="1"/>
    <col min="6924" max="6924" width="14.5703125" style="86" customWidth="1"/>
    <col min="6925" max="6926" width="13.7109375" style="86" customWidth="1"/>
    <col min="6927" max="6928" width="0" style="86" hidden="1" customWidth="1"/>
    <col min="6929" max="6929" width="11.7109375" style="86" customWidth="1"/>
    <col min="6930" max="6930" width="11.85546875" style="86" customWidth="1"/>
    <col min="6931" max="6931" width="12.28515625" style="86" customWidth="1"/>
    <col min="6932" max="6932" width="12.140625" style="86" customWidth="1"/>
    <col min="6933" max="6934" width="0" style="86" hidden="1" customWidth="1"/>
    <col min="6935" max="6935" width="13.5703125" style="86" customWidth="1"/>
    <col min="6936" max="6936" width="21.7109375" style="86" customWidth="1"/>
    <col min="6937" max="6939" width="0" style="86" hidden="1" customWidth="1"/>
    <col min="6940" max="7172" width="10" style="86"/>
    <col min="7173" max="7173" width="6.140625" style="86" customWidth="1"/>
    <col min="7174" max="7174" width="38.28515625" style="86" customWidth="1"/>
    <col min="7175" max="7175" width="11" style="86" customWidth="1"/>
    <col min="7176" max="7176" width="11.140625" style="86" customWidth="1"/>
    <col min="7177" max="7179" width="13.42578125" style="86" customWidth="1"/>
    <col min="7180" max="7180" width="14.5703125" style="86" customWidth="1"/>
    <col min="7181" max="7182" width="13.7109375" style="86" customWidth="1"/>
    <col min="7183" max="7184" width="0" style="86" hidden="1" customWidth="1"/>
    <col min="7185" max="7185" width="11.7109375" style="86" customWidth="1"/>
    <col min="7186" max="7186" width="11.85546875" style="86" customWidth="1"/>
    <col min="7187" max="7187" width="12.28515625" style="86" customWidth="1"/>
    <col min="7188" max="7188" width="12.140625" style="86" customWidth="1"/>
    <col min="7189" max="7190" width="0" style="86" hidden="1" customWidth="1"/>
    <col min="7191" max="7191" width="13.5703125" style="86" customWidth="1"/>
    <col min="7192" max="7192" width="21.7109375" style="86" customWidth="1"/>
    <col min="7193" max="7195" width="0" style="86" hidden="1" customWidth="1"/>
    <col min="7196" max="7428" width="10" style="86"/>
    <col min="7429" max="7429" width="6.140625" style="86" customWidth="1"/>
    <col min="7430" max="7430" width="38.28515625" style="86" customWidth="1"/>
    <col min="7431" max="7431" width="11" style="86" customWidth="1"/>
    <col min="7432" max="7432" width="11.140625" style="86" customWidth="1"/>
    <col min="7433" max="7435" width="13.42578125" style="86" customWidth="1"/>
    <col min="7436" max="7436" width="14.5703125" style="86" customWidth="1"/>
    <col min="7437" max="7438" width="13.7109375" style="86" customWidth="1"/>
    <col min="7439" max="7440" width="0" style="86" hidden="1" customWidth="1"/>
    <col min="7441" max="7441" width="11.7109375" style="86" customWidth="1"/>
    <col min="7442" max="7442" width="11.85546875" style="86" customWidth="1"/>
    <col min="7443" max="7443" width="12.28515625" style="86" customWidth="1"/>
    <col min="7444" max="7444" width="12.140625" style="86" customWidth="1"/>
    <col min="7445" max="7446" width="0" style="86" hidden="1" customWidth="1"/>
    <col min="7447" max="7447" width="13.5703125" style="86" customWidth="1"/>
    <col min="7448" max="7448" width="21.7109375" style="86" customWidth="1"/>
    <col min="7449" max="7451" width="0" style="86" hidden="1" customWidth="1"/>
    <col min="7452" max="7684" width="10" style="86"/>
    <col min="7685" max="7685" width="6.140625" style="86" customWidth="1"/>
    <col min="7686" max="7686" width="38.28515625" style="86" customWidth="1"/>
    <col min="7687" max="7687" width="11" style="86" customWidth="1"/>
    <col min="7688" max="7688" width="11.140625" style="86" customWidth="1"/>
    <col min="7689" max="7691" width="13.42578125" style="86" customWidth="1"/>
    <col min="7692" max="7692" width="14.5703125" style="86" customWidth="1"/>
    <col min="7693" max="7694" width="13.7109375" style="86" customWidth="1"/>
    <col min="7695" max="7696" width="0" style="86" hidden="1" customWidth="1"/>
    <col min="7697" max="7697" width="11.7109375" style="86" customWidth="1"/>
    <col min="7698" max="7698" width="11.85546875" style="86" customWidth="1"/>
    <col min="7699" max="7699" width="12.28515625" style="86" customWidth="1"/>
    <col min="7700" max="7700" width="12.140625" style="86" customWidth="1"/>
    <col min="7701" max="7702" width="0" style="86" hidden="1" customWidth="1"/>
    <col min="7703" max="7703" width="13.5703125" style="86" customWidth="1"/>
    <col min="7704" max="7704" width="21.7109375" style="86" customWidth="1"/>
    <col min="7705" max="7707" width="0" style="86" hidden="1" customWidth="1"/>
    <col min="7708" max="7940" width="10" style="86"/>
    <col min="7941" max="7941" width="6.140625" style="86" customWidth="1"/>
    <col min="7942" max="7942" width="38.28515625" style="86" customWidth="1"/>
    <col min="7943" max="7943" width="11" style="86" customWidth="1"/>
    <col min="7944" max="7944" width="11.140625" style="86" customWidth="1"/>
    <col min="7945" max="7947" width="13.42578125" style="86" customWidth="1"/>
    <col min="7948" max="7948" width="14.5703125" style="86" customWidth="1"/>
    <col min="7949" max="7950" width="13.7109375" style="86" customWidth="1"/>
    <col min="7951" max="7952" width="0" style="86" hidden="1" customWidth="1"/>
    <col min="7953" max="7953" width="11.7109375" style="86" customWidth="1"/>
    <col min="7954" max="7954" width="11.85546875" style="86" customWidth="1"/>
    <col min="7955" max="7955" width="12.28515625" style="86" customWidth="1"/>
    <col min="7956" max="7956" width="12.140625" style="86" customWidth="1"/>
    <col min="7957" max="7958" width="0" style="86" hidden="1" customWidth="1"/>
    <col min="7959" max="7959" width="13.5703125" style="86" customWidth="1"/>
    <col min="7960" max="7960" width="21.7109375" style="86" customWidth="1"/>
    <col min="7961" max="7963" width="0" style="86" hidden="1" customWidth="1"/>
    <col min="7964" max="8196" width="10" style="86"/>
    <col min="8197" max="8197" width="6.140625" style="86" customWidth="1"/>
    <col min="8198" max="8198" width="38.28515625" style="86" customWidth="1"/>
    <col min="8199" max="8199" width="11" style="86" customWidth="1"/>
    <col min="8200" max="8200" width="11.140625" style="86" customWidth="1"/>
    <col min="8201" max="8203" width="13.42578125" style="86" customWidth="1"/>
    <col min="8204" max="8204" width="14.5703125" style="86" customWidth="1"/>
    <col min="8205" max="8206" width="13.7109375" style="86" customWidth="1"/>
    <col min="8207" max="8208" width="0" style="86" hidden="1" customWidth="1"/>
    <col min="8209" max="8209" width="11.7109375" style="86" customWidth="1"/>
    <col min="8210" max="8210" width="11.85546875" style="86" customWidth="1"/>
    <col min="8211" max="8211" width="12.28515625" style="86" customWidth="1"/>
    <col min="8212" max="8212" width="12.140625" style="86" customWidth="1"/>
    <col min="8213" max="8214" width="0" style="86" hidden="1" customWidth="1"/>
    <col min="8215" max="8215" width="13.5703125" style="86" customWidth="1"/>
    <col min="8216" max="8216" width="21.7109375" style="86" customWidth="1"/>
    <col min="8217" max="8219" width="0" style="86" hidden="1" customWidth="1"/>
    <col min="8220" max="8452" width="10" style="86"/>
    <col min="8453" max="8453" width="6.140625" style="86" customWidth="1"/>
    <col min="8454" max="8454" width="38.28515625" style="86" customWidth="1"/>
    <col min="8455" max="8455" width="11" style="86" customWidth="1"/>
    <col min="8456" max="8456" width="11.140625" style="86" customWidth="1"/>
    <col min="8457" max="8459" width="13.42578125" style="86" customWidth="1"/>
    <col min="8460" max="8460" width="14.5703125" style="86" customWidth="1"/>
    <col min="8461" max="8462" width="13.7109375" style="86" customWidth="1"/>
    <col min="8463" max="8464" width="0" style="86" hidden="1" customWidth="1"/>
    <col min="8465" max="8465" width="11.7109375" style="86" customWidth="1"/>
    <col min="8466" max="8466" width="11.85546875" style="86" customWidth="1"/>
    <col min="8467" max="8467" width="12.28515625" style="86" customWidth="1"/>
    <col min="8468" max="8468" width="12.140625" style="86" customWidth="1"/>
    <col min="8469" max="8470" width="0" style="86" hidden="1" customWidth="1"/>
    <col min="8471" max="8471" width="13.5703125" style="86" customWidth="1"/>
    <col min="8472" max="8472" width="21.7109375" style="86" customWidth="1"/>
    <col min="8473" max="8475" width="0" style="86" hidden="1" customWidth="1"/>
    <col min="8476" max="8708" width="10" style="86"/>
    <col min="8709" max="8709" width="6.140625" style="86" customWidth="1"/>
    <col min="8710" max="8710" width="38.28515625" style="86" customWidth="1"/>
    <col min="8711" max="8711" width="11" style="86" customWidth="1"/>
    <col min="8712" max="8712" width="11.140625" style="86" customWidth="1"/>
    <col min="8713" max="8715" width="13.42578125" style="86" customWidth="1"/>
    <col min="8716" max="8716" width="14.5703125" style="86" customWidth="1"/>
    <col min="8717" max="8718" width="13.7109375" style="86" customWidth="1"/>
    <col min="8719" max="8720" width="0" style="86" hidden="1" customWidth="1"/>
    <col min="8721" max="8721" width="11.7109375" style="86" customWidth="1"/>
    <col min="8722" max="8722" width="11.85546875" style="86" customWidth="1"/>
    <col min="8723" max="8723" width="12.28515625" style="86" customWidth="1"/>
    <col min="8724" max="8724" width="12.140625" style="86" customWidth="1"/>
    <col min="8725" max="8726" width="0" style="86" hidden="1" customWidth="1"/>
    <col min="8727" max="8727" width="13.5703125" style="86" customWidth="1"/>
    <col min="8728" max="8728" width="21.7109375" style="86" customWidth="1"/>
    <col min="8729" max="8731" width="0" style="86" hidden="1" customWidth="1"/>
    <col min="8732" max="8964" width="10" style="86"/>
    <col min="8965" max="8965" width="6.140625" style="86" customWidth="1"/>
    <col min="8966" max="8966" width="38.28515625" style="86" customWidth="1"/>
    <col min="8967" max="8967" width="11" style="86" customWidth="1"/>
    <col min="8968" max="8968" width="11.140625" style="86" customWidth="1"/>
    <col min="8969" max="8971" width="13.42578125" style="86" customWidth="1"/>
    <col min="8972" max="8972" width="14.5703125" style="86" customWidth="1"/>
    <col min="8973" max="8974" width="13.7109375" style="86" customWidth="1"/>
    <col min="8975" max="8976" width="0" style="86" hidden="1" customWidth="1"/>
    <col min="8977" max="8977" width="11.7109375" style="86" customWidth="1"/>
    <col min="8978" max="8978" width="11.85546875" style="86" customWidth="1"/>
    <col min="8979" max="8979" width="12.28515625" style="86" customWidth="1"/>
    <col min="8980" max="8980" width="12.140625" style="86" customWidth="1"/>
    <col min="8981" max="8982" width="0" style="86" hidden="1" customWidth="1"/>
    <col min="8983" max="8983" width="13.5703125" style="86" customWidth="1"/>
    <col min="8984" max="8984" width="21.7109375" style="86" customWidth="1"/>
    <col min="8985" max="8987" width="0" style="86" hidden="1" customWidth="1"/>
    <col min="8988" max="9220" width="10" style="86"/>
    <col min="9221" max="9221" width="6.140625" style="86" customWidth="1"/>
    <col min="9222" max="9222" width="38.28515625" style="86" customWidth="1"/>
    <col min="9223" max="9223" width="11" style="86" customWidth="1"/>
    <col min="9224" max="9224" width="11.140625" style="86" customWidth="1"/>
    <col min="9225" max="9227" width="13.42578125" style="86" customWidth="1"/>
    <col min="9228" max="9228" width="14.5703125" style="86" customWidth="1"/>
    <col min="9229" max="9230" width="13.7109375" style="86" customWidth="1"/>
    <col min="9231" max="9232" width="0" style="86" hidden="1" customWidth="1"/>
    <col min="9233" max="9233" width="11.7109375" style="86" customWidth="1"/>
    <col min="9234" max="9234" width="11.85546875" style="86" customWidth="1"/>
    <col min="9235" max="9235" width="12.28515625" style="86" customWidth="1"/>
    <col min="9236" max="9236" width="12.140625" style="86" customWidth="1"/>
    <col min="9237" max="9238" width="0" style="86" hidden="1" customWidth="1"/>
    <col min="9239" max="9239" width="13.5703125" style="86" customWidth="1"/>
    <col min="9240" max="9240" width="21.7109375" style="86" customWidth="1"/>
    <col min="9241" max="9243" width="0" style="86" hidden="1" customWidth="1"/>
    <col min="9244" max="9476" width="10" style="86"/>
    <col min="9477" max="9477" width="6.140625" style="86" customWidth="1"/>
    <col min="9478" max="9478" width="38.28515625" style="86" customWidth="1"/>
    <col min="9479" max="9479" width="11" style="86" customWidth="1"/>
    <col min="9480" max="9480" width="11.140625" style="86" customWidth="1"/>
    <col min="9481" max="9483" width="13.42578125" style="86" customWidth="1"/>
    <col min="9484" max="9484" width="14.5703125" style="86" customWidth="1"/>
    <col min="9485" max="9486" width="13.7109375" style="86" customWidth="1"/>
    <col min="9487" max="9488" width="0" style="86" hidden="1" customWidth="1"/>
    <col min="9489" max="9489" width="11.7109375" style="86" customWidth="1"/>
    <col min="9490" max="9490" width="11.85546875" style="86" customWidth="1"/>
    <col min="9491" max="9491" width="12.28515625" style="86" customWidth="1"/>
    <col min="9492" max="9492" width="12.140625" style="86" customWidth="1"/>
    <col min="9493" max="9494" width="0" style="86" hidden="1" customWidth="1"/>
    <col min="9495" max="9495" width="13.5703125" style="86" customWidth="1"/>
    <col min="9496" max="9496" width="21.7109375" style="86" customWidth="1"/>
    <col min="9497" max="9499" width="0" style="86" hidden="1" customWidth="1"/>
    <col min="9500" max="9732" width="10" style="86"/>
    <col min="9733" max="9733" width="6.140625" style="86" customWidth="1"/>
    <col min="9734" max="9734" width="38.28515625" style="86" customWidth="1"/>
    <col min="9735" max="9735" width="11" style="86" customWidth="1"/>
    <col min="9736" max="9736" width="11.140625" style="86" customWidth="1"/>
    <col min="9737" max="9739" width="13.42578125" style="86" customWidth="1"/>
    <col min="9740" max="9740" width="14.5703125" style="86" customWidth="1"/>
    <col min="9741" max="9742" width="13.7109375" style="86" customWidth="1"/>
    <col min="9743" max="9744" width="0" style="86" hidden="1" customWidth="1"/>
    <col min="9745" max="9745" width="11.7109375" style="86" customWidth="1"/>
    <col min="9746" max="9746" width="11.85546875" style="86" customWidth="1"/>
    <col min="9747" max="9747" width="12.28515625" style="86" customWidth="1"/>
    <col min="9748" max="9748" width="12.140625" style="86" customWidth="1"/>
    <col min="9749" max="9750" width="0" style="86" hidden="1" customWidth="1"/>
    <col min="9751" max="9751" width="13.5703125" style="86" customWidth="1"/>
    <col min="9752" max="9752" width="21.7109375" style="86" customWidth="1"/>
    <col min="9753" max="9755" width="0" style="86" hidden="1" customWidth="1"/>
    <col min="9756" max="9988" width="10" style="86"/>
    <col min="9989" max="9989" width="6.140625" style="86" customWidth="1"/>
    <col min="9990" max="9990" width="38.28515625" style="86" customWidth="1"/>
    <col min="9991" max="9991" width="11" style="86" customWidth="1"/>
    <col min="9992" max="9992" width="11.140625" style="86" customWidth="1"/>
    <col min="9993" max="9995" width="13.42578125" style="86" customWidth="1"/>
    <col min="9996" max="9996" width="14.5703125" style="86" customWidth="1"/>
    <col min="9997" max="9998" width="13.7109375" style="86" customWidth="1"/>
    <col min="9999" max="10000" width="0" style="86" hidden="1" customWidth="1"/>
    <col min="10001" max="10001" width="11.7109375" style="86" customWidth="1"/>
    <col min="10002" max="10002" width="11.85546875" style="86" customWidth="1"/>
    <col min="10003" max="10003" width="12.28515625" style="86" customWidth="1"/>
    <col min="10004" max="10004" width="12.140625" style="86" customWidth="1"/>
    <col min="10005" max="10006" width="0" style="86" hidden="1" customWidth="1"/>
    <col min="10007" max="10007" width="13.5703125" style="86" customWidth="1"/>
    <col min="10008" max="10008" width="21.7109375" style="86" customWidth="1"/>
    <col min="10009" max="10011" width="0" style="86" hidden="1" customWidth="1"/>
    <col min="10012" max="10244" width="10" style="86"/>
    <col min="10245" max="10245" width="6.140625" style="86" customWidth="1"/>
    <col min="10246" max="10246" width="38.28515625" style="86" customWidth="1"/>
    <col min="10247" max="10247" width="11" style="86" customWidth="1"/>
    <col min="10248" max="10248" width="11.140625" style="86" customWidth="1"/>
    <col min="10249" max="10251" width="13.42578125" style="86" customWidth="1"/>
    <col min="10252" max="10252" width="14.5703125" style="86" customWidth="1"/>
    <col min="10253" max="10254" width="13.7109375" style="86" customWidth="1"/>
    <col min="10255" max="10256" width="0" style="86" hidden="1" customWidth="1"/>
    <col min="10257" max="10257" width="11.7109375" style="86" customWidth="1"/>
    <col min="10258" max="10258" width="11.85546875" style="86" customWidth="1"/>
    <col min="10259" max="10259" width="12.28515625" style="86" customWidth="1"/>
    <col min="10260" max="10260" width="12.140625" style="86" customWidth="1"/>
    <col min="10261" max="10262" width="0" style="86" hidden="1" customWidth="1"/>
    <col min="10263" max="10263" width="13.5703125" style="86" customWidth="1"/>
    <col min="10264" max="10264" width="21.7109375" style="86" customWidth="1"/>
    <col min="10265" max="10267" width="0" style="86" hidden="1" customWidth="1"/>
    <col min="10268" max="10500" width="10" style="86"/>
    <col min="10501" max="10501" width="6.140625" style="86" customWidth="1"/>
    <col min="10502" max="10502" width="38.28515625" style="86" customWidth="1"/>
    <col min="10503" max="10503" width="11" style="86" customWidth="1"/>
    <col min="10504" max="10504" width="11.140625" style="86" customWidth="1"/>
    <col min="10505" max="10507" width="13.42578125" style="86" customWidth="1"/>
    <col min="10508" max="10508" width="14.5703125" style="86" customWidth="1"/>
    <col min="10509" max="10510" width="13.7109375" style="86" customWidth="1"/>
    <col min="10511" max="10512" width="0" style="86" hidden="1" customWidth="1"/>
    <col min="10513" max="10513" width="11.7109375" style="86" customWidth="1"/>
    <col min="10514" max="10514" width="11.85546875" style="86" customWidth="1"/>
    <col min="10515" max="10515" width="12.28515625" style="86" customWidth="1"/>
    <col min="10516" max="10516" width="12.140625" style="86" customWidth="1"/>
    <col min="10517" max="10518" width="0" style="86" hidden="1" customWidth="1"/>
    <col min="10519" max="10519" width="13.5703125" style="86" customWidth="1"/>
    <col min="10520" max="10520" width="21.7109375" style="86" customWidth="1"/>
    <col min="10521" max="10523" width="0" style="86" hidden="1" customWidth="1"/>
    <col min="10524" max="10756" width="10" style="86"/>
    <col min="10757" max="10757" width="6.140625" style="86" customWidth="1"/>
    <col min="10758" max="10758" width="38.28515625" style="86" customWidth="1"/>
    <col min="10759" max="10759" width="11" style="86" customWidth="1"/>
    <col min="10760" max="10760" width="11.140625" style="86" customWidth="1"/>
    <col min="10761" max="10763" width="13.42578125" style="86" customWidth="1"/>
    <col min="10764" max="10764" width="14.5703125" style="86" customWidth="1"/>
    <col min="10765" max="10766" width="13.7109375" style="86" customWidth="1"/>
    <col min="10767" max="10768" width="0" style="86" hidden="1" customWidth="1"/>
    <col min="10769" max="10769" width="11.7109375" style="86" customWidth="1"/>
    <col min="10770" max="10770" width="11.85546875" style="86" customWidth="1"/>
    <col min="10771" max="10771" width="12.28515625" style="86" customWidth="1"/>
    <col min="10772" max="10772" width="12.140625" style="86" customWidth="1"/>
    <col min="10773" max="10774" width="0" style="86" hidden="1" customWidth="1"/>
    <col min="10775" max="10775" width="13.5703125" style="86" customWidth="1"/>
    <col min="10776" max="10776" width="21.7109375" style="86" customWidth="1"/>
    <col min="10777" max="10779" width="0" style="86" hidden="1" customWidth="1"/>
    <col min="10780" max="11012" width="10" style="86"/>
    <col min="11013" max="11013" width="6.140625" style="86" customWidth="1"/>
    <col min="11014" max="11014" width="38.28515625" style="86" customWidth="1"/>
    <col min="11015" max="11015" width="11" style="86" customWidth="1"/>
    <col min="11016" max="11016" width="11.140625" style="86" customWidth="1"/>
    <col min="11017" max="11019" width="13.42578125" style="86" customWidth="1"/>
    <col min="11020" max="11020" width="14.5703125" style="86" customWidth="1"/>
    <col min="11021" max="11022" width="13.7109375" style="86" customWidth="1"/>
    <col min="11023" max="11024" width="0" style="86" hidden="1" customWidth="1"/>
    <col min="11025" max="11025" width="11.7109375" style="86" customWidth="1"/>
    <col min="11026" max="11026" width="11.85546875" style="86" customWidth="1"/>
    <col min="11027" max="11027" width="12.28515625" style="86" customWidth="1"/>
    <col min="11028" max="11028" width="12.140625" style="86" customWidth="1"/>
    <col min="11029" max="11030" width="0" style="86" hidden="1" customWidth="1"/>
    <col min="11031" max="11031" width="13.5703125" style="86" customWidth="1"/>
    <col min="11032" max="11032" width="21.7109375" style="86" customWidth="1"/>
    <col min="11033" max="11035" width="0" style="86" hidden="1" customWidth="1"/>
    <col min="11036" max="11268" width="10" style="86"/>
    <col min="11269" max="11269" width="6.140625" style="86" customWidth="1"/>
    <col min="11270" max="11270" width="38.28515625" style="86" customWidth="1"/>
    <col min="11271" max="11271" width="11" style="86" customWidth="1"/>
    <col min="11272" max="11272" width="11.140625" style="86" customWidth="1"/>
    <col min="11273" max="11275" width="13.42578125" style="86" customWidth="1"/>
    <col min="11276" max="11276" width="14.5703125" style="86" customWidth="1"/>
    <col min="11277" max="11278" width="13.7109375" style="86" customWidth="1"/>
    <col min="11279" max="11280" width="0" style="86" hidden="1" customWidth="1"/>
    <col min="11281" max="11281" width="11.7109375" style="86" customWidth="1"/>
    <col min="11282" max="11282" width="11.85546875" style="86" customWidth="1"/>
    <col min="11283" max="11283" width="12.28515625" style="86" customWidth="1"/>
    <col min="11284" max="11284" width="12.140625" style="86" customWidth="1"/>
    <col min="11285" max="11286" width="0" style="86" hidden="1" customWidth="1"/>
    <col min="11287" max="11287" width="13.5703125" style="86" customWidth="1"/>
    <col min="11288" max="11288" width="21.7109375" style="86" customWidth="1"/>
    <col min="11289" max="11291" width="0" style="86" hidden="1" customWidth="1"/>
    <col min="11292" max="11524" width="10" style="86"/>
    <col min="11525" max="11525" width="6.140625" style="86" customWidth="1"/>
    <col min="11526" max="11526" width="38.28515625" style="86" customWidth="1"/>
    <col min="11527" max="11527" width="11" style="86" customWidth="1"/>
    <col min="11528" max="11528" width="11.140625" style="86" customWidth="1"/>
    <col min="11529" max="11531" width="13.42578125" style="86" customWidth="1"/>
    <col min="11532" max="11532" width="14.5703125" style="86" customWidth="1"/>
    <col min="11533" max="11534" width="13.7109375" style="86" customWidth="1"/>
    <col min="11535" max="11536" width="0" style="86" hidden="1" customWidth="1"/>
    <col min="11537" max="11537" width="11.7109375" style="86" customWidth="1"/>
    <col min="11538" max="11538" width="11.85546875" style="86" customWidth="1"/>
    <col min="11539" max="11539" width="12.28515625" style="86" customWidth="1"/>
    <col min="11540" max="11540" width="12.140625" style="86" customWidth="1"/>
    <col min="11541" max="11542" width="0" style="86" hidden="1" customWidth="1"/>
    <col min="11543" max="11543" width="13.5703125" style="86" customWidth="1"/>
    <col min="11544" max="11544" width="21.7109375" style="86" customWidth="1"/>
    <col min="11545" max="11547" width="0" style="86" hidden="1" customWidth="1"/>
    <col min="11548" max="11780" width="10" style="86"/>
    <col min="11781" max="11781" width="6.140625" style="86" customWidth="1"/>
    <col min="11782" max="11782" width="38.28515625" style="86" customWidth="1"/>
    <col min="11783" max="11783" width="11" style="86" customWidth="1"/>
    <col min="11784" max="11784" width="11.140625" style="86" customWidth="1"/>
    <col min="11785" max="11787" width="13.42578125" style="86" customWidth="1"/>
    <col min="11788" max="11788" width="14.5703125" style="86" customWidth="1"/>
    <col min="11789" max="11790" width="13.7109375" style="86" customWidth="1"/>
    <col min="11791" max="11792" width="0" style="86" hidden="1" customWidth="1"/>
    <col min="11793" max="11793" width="11.7109375" style="86" customWidth="1"/>
    <col min="11794" max="11794" width="11.85546875" style="86" customWidth="1"/>
    <col min="11795" max="11795" width="12.28515625" style="86" customWidth="1"/>
    <col min="11796" max="11796" width="12.140625" style="86" customWidth="1"/>
    <col min="11797" max="11798" width="0" style="86" hidden="1" customWidth="1"/>
    <col min="11799" max="11799" width="13.5703125" style="86" customWidth="1"/>
    <col min="11800" max="11800" width="21.7109375" style="86" customWidth="1"/>
    <col min="11801" max="11803" width="0" style="86" hidden="1" customWidth="1"/>
    <col min="11804" max="12036" width="10" style="86"/>
    <col min="12037" max="12037" width="6.140625" style="86" customWidth="1"/>
    <col min="12038" max="12038" width="38.28515625" style="86" customWidth="1"/>
    <col min="12039" max="12039" width="11" style="86" customWidth="1"/>
    <col min="12040" max="12040" width="11.140625" style="86" customWidth="1"/>
    <col min="12041" max="12043" width="13.42578125" style="86" customWidth="1"/>
    <col min="12044" max="12044" width="14.5703125" style="86" customWidth="1"/>
    <col min="12045" max="12046" width="13.7109375" style="86" customWidth="1"/>
    <col min="12047" max="12048" width="0" style="86" hidden="1" customWidth="1"/>
    <col min="12049" max="12049" width="11.7109375" style="86" customWidth="1"/>
    <col min="12050" max="12050" width="11.85546875" style="86" customWidth="1"/>
    <col min="12051" max="12051" width="12.28515625" style="86" customWidth="1"/>
    <col min="12052" max="12052" width="12.140625" style="86" customWidth="1"/>
    <col min="12053" max="12054" width="0" style="86" hidden="1" customWidth="1"/>
    <col min="12055" max="12055" width="13.5703125" style="86" customWidth="1"/>
    <col min="12056" max="12056" width="21.7109375" style="86" customWidth="1"/>
    <col min="12057" max="12059" width="0" style="86" hidden="1" customWidth="1"/>
    <col min="12060" max="12292" width="10" style="86"/>
    <col min="12293" max="12293" width="6.140625" style="86" customWidth="1"/>
    <col min="12294" max="12294" width="38.28515625" style="86" customWidth="1"/>
    <col min="12295" max="12295" width="11" style="86" customWidth="1"/>
    <col min="12296" max="12296" width="11.140625" style="86" customWidth="1"/>
    <col min="12297" max="12299" width="13.42578125" style="86" customWidth="1"/>
    <col min="12300" max="12300" width="14.5703125" style="86" customWidth="1"/>
    <col min="12301" max="12302" width="13.7109375" style="86" customWidth="1"/>
    <col min="12303" max="12304" width="0" style="86" hidden="1" customWidth="1"/>
    <col min="12305" max="12305" width="11.7109375" style="86" customWidth="1"/>
    <col min="12306" max="12306" width="11.85546875" style="86" customWidth="1"/>
    <col min="12307" max="12307" width="12.28515625" style="86" customWidth="1"/>
    <col min="12308" max="12308" width="12.140625" style="86" customWidth="1"/>
    <col min="12309" max="12310" width="0" style="86" hidden="1" customWidth="1"/>
    <col min="12311" max="12311" width="13.5703125" style="86" customWidth="1"/>
    <col min="12312" max="12312" width="21.7109375" style="86" customWidth="1"/>
    <col min="12313" max="12315" width="0" style="86" hidden="1" customWidth="1"/>
    <col min="12316" max="12548" width="10" style="86"/>
    <col min="12549" max="12549" width="6.140625" style="86" customWidth="1"/>
    <col min="12550" max="12550" width="38.28515625" style="86" customWidth="1"/>
    <col min="12551" max="12551" width="11" style="86" customWidth="1"/>
    <col min="12552" max="12552" width="11.140625" style="86" customWidth="1"/>
    <col min="12553" max="12555" width="13.42578125" style="86" customWidth="1"/>
    <col min="12556" max="12556" width="14.5703125" style="86" customWidth="1"/>
    <col min="12557" max="12558" width="13.7109375" style="86" customWidth="1"/>
    <col min="12559" max="12560" width="0" style="86" hidden="1" customWidth="1"/>
    <col min="12561" max="12561" width="11.7109375" style="86" customWidth="1"/>
    <col min="12562" max="12562" width="11.85546875" style="86" customWidth="1"/>
    <col min="12563" max="12563" width="12.28515625" style="86" customWidth="1"/>
    <col min="12564" max="12564" width="12.140625" style="86" customWidth="1"/>
    <col min="12565" max="12566" width="0" style="86" hidden="1" customWidth="1"/>
    <col min="12567" max="12567" width="13.5703125" style="86" customWidth="1"/>
    <col min="12568" max="12568" width="21.7109375" style="86" customWidth="1"/>
    <col min="12569" max="12571" width="0" style="86" hidden="1" customWidth="1"/>
    <col min="12572" max="12804" width="10" style="86"/>
    <col min="12805" max="12805" width="6.140625" style="86" customWidth="1"/>
    <col min="12806" max="12806" width="38.28515625" style="86" customWidth="1"/>
    <col min="12807" max="12807" width="11" style="86" customWidth="1"/>
    <col min="12808" max="12808" width="11.140625" style="86" customWidth="1"/>
    <col min="12809" max="12811" width="13.42578125" style="86" customWidth="1"/>
    <col min="12812" max="12812" width="14.5703125" style="86" customWidth="1"/>
    <col min="12813" max="12814" width="13.7109375" style="86" customWidth="1"/>
    <col min="12815" max="12816" width="0" style="86" hidden="1" customWidth="1"/>
    <col min="12817" max="12817" width="11.7109375" style="86" customWidth="1"/>
    <col min="12818" max="12818" width="11.85546875" style="86" customWidth="1"/>
    <col min="12819" max="12819" width="12.28515625" style="86" customWidth="1"/>
    <col min="12820" max="12820" width="12.140625" style="86" customWidth="1"/>
    <col min="12821" max="12822" width="0" style="86" hidden="1" customWidth="1"/>
    <col min="12823" max="12823" width="13.5703125" style="86" customWidth="1"/>
    <col min="12824" max="12824" width="21.7109375" style="86" customWidth="1"/>
    <col min="12825" max="12827" width="0" style="86" hidden="1" customWidth="1"/>
    <col min="12828" max="13060" width="10" style="86"/>
    <col min="13061" max="13061" width="6.140625" style="86" customWidth="1"/>
    <col min="13062" max="13062" width="38.28515625" style="86" customWidth="1"/>
    <col min="13063" max="13063" width="11" style="86" customWidth="1"/>
    <col min="13064" max="13064" width="11.140625" style="86" customWidth="1"/>
    <col min="13065" max="13067" width="13.42578125" style="86" customWidth="1"/>
    <col min="13068" max="13068" width="14.5703125" style="86" customWidth="1"/>
    <col min="13069" max="13070" width="13.7109375" style="86" customWidth="1"/>
    <col min="13071" max="13072" width="0" style="86" hidden="1" customWidth="1"/>
    <col min="13073" max="13073" width="11.7109375" style="86" customWidth="1"/>
    <col min="13074" max="13074" width="11.85546875" style="86" customWidth="1"/>
    <col min="13075" max="13075" width="12.28515625" style="86" customWidth="1"/>
    <col min="13076" max="13076" width="12.140625" style="86" customWidth="1"/>
    <col min="13077" max="13078" width="0" style="86" hidden="1" customWidth="1"/>
    <col min="13079" max="13079" width="13.5703125" style="86" customWidth="1"/>
    <col min="13080" max="13080" width="21.7109375" style="86" customWidth="1"/>
    <col min="13081" max="13083" width="0" style="86" hidden="1" customWidth="1"/>
    <col min="13084" max="13316" width="10" style="86"/>
    <col min="13317" max="13317" width="6.140625" style="86" customWidth="1"/>
    <col min="13318" max="13318" width="38.28515625" style="86" customWidth="1"/>
    <col min="13319" max="13319" width="11" style="86" customWidth="1"/>
    <col min="13320" max="13320" width="11.140625" style="86" customWidth="1"/>
    <col min="13321" max="13323" width="13.42578125" style="86" customWidth="1"/>
    <col min="13324" max="13324" width="14.5703125" style="86" customWidth="1"/>
    <col min="13325" max="13326" width="13.7109375" style="86" customWidth="1"/>
    <col min="13327" max="13328" width="0" style="86" hidden="1" customWidth="1"/>
    <col min="13329" max="13329" width="11.7109375" style="86" customWidth="1"/>
    <col min="13330" max="13330" width="11.85546875" style="86" customWidth="1"/>
    <col min="13331" max="13331" width="12.28515625" style="86" customWidth="1"/>
    <col min="13332" max="13332" width="12.140625" style="86" customWidth="1"/>
    <col min="13333" max="13334" width="0" style="86" hidden="1" customWidth="1"/>
    <col min="13335" max="13335" width="13.5703125" style="86" customWidth="1"/>
    <col min="13336" max="13336" width="21.7109375" style="86" customWidth="1"/>
    <col min="13337" max="13339" width="0" style="86" hidden="1" customWidth="1"/>
    <col min="13340" max="13572" width="10" style="86"/>
    <col min="13573" max="13573" width="6.140625" style="86" customWidth="1"/>
    <col min="13574" max="13574" width="38.28515625" style="86" customWidth="1"/>
    <col min="13575" max="13575" width="11" style="86" customWidth="1"/>
    <col min="13576" max="13576" width="11.140625" style="86" customWidth="1"/>
    <col min="13577" max="13579" width="13.42578125" style="86" customWidth="1"/>
    <col min="13580" max="13580" width="14.5703125" style="86" customWidth="1"/>
    <col min="13581" max="13582" width="13.7109375" style="86" customWidth="1"/>
    <col min="13583" max="13584" width="0" style="86" hidden="1" customWidth="1"/>
    <col min="13585" max="13585" width="11.7109375" style="86" customWidth="1"/>
    <col min="13586" max="13586" width="11.85546875" style="86" customWidth="1"/>
    <col min="13587" max="13587" width="12.28515625" style="86" customWidth="1"/>
    <col min="13588" max="13588" width="12.140625" style="86" customWidth="1"/>
    <col min="13589" max="13590" width="0" style="86" hidden="1" customWidth="1"/>
    <col min="13591" max="13591" width="13.5703125" style="86" customWidth="1"/>
    <col min="13592" max="13592" width="21.7109375" style="86" customWidth="1"/>
    <col min="13593" max="13595" width="0" style="86" hidden="1" customWidth="1"/>
    <col min="13596" max="13828" width="10" style="86"/>
    <col min="13829" max="13829" width="6.140625" style="86" customWidth="1"/>
    <col min="13830" max="13830" width="38.28515625" style="86" customWidth="1"/>
    <col min="13831" max="13831" width="11" style="86" customWidth="1"/>
    <col min="13832" max="13832" width="11.140625" style="86" customWidth="1"/>
    <col min="13833" max="13835" width="13.42578125" style="86" customWidth="1"/>
    <col min="13836" max="13836" width="14.5703125" style="86" customWidth="1"/>
    <col min="13837" max="13838" width="13.7109375" style="86" customWidth="1"/>
    <col min="13839" max="13840" width="0" style="86" hidden="1" customWidth="1"/>
    <col min="13841" max="13841" width="11.7109375" style="86" customWidth="1"/>
    <col min="13842" max="13842" width="11.85546875" style="86" customWidth="1"/>
    <col min="13843" max="13843" width="12.28515625" style="86" customWidth="1"/>
    <col min="13844" max="13844" width="12.140625" style="86" customWidth="1"/>
    <col min="13845" max="13846" width="0" style="86" hidden="1" customWidth="1"/>
    <col min="13847" max="13847" width="13.5703125" style="86" customWidth="1"/>
    <col min="13848" max="13848" width="21.7109375" style="86" customWidth="1"/>
    <col min="13849" max="13851" width="0" style="86" hidden="1" customWidth="1"/>
    <col min="13852" max="14084" width="10" style="86"/>
    <col min="14085" max="14085" width="6.140625" style="86" customWidth="1"/>
    <col min="14086" max="14086" width="38.28515625" style="86" customWidth="1"/>
    <col min="14087" max="14087" width="11" style="86" customWidth="1"/>
    <col min="14088" max="14088" width="11.140625" style="86" customWidth="1"/>
    <col min="14089" max="14091" width="13.42578125" style="86" customWidth="1"/>
    <col min="14092" max="14092" width="14.5703125" style="86" customWidth="1"/>
    <col min="14093" max="14094" width="13.7109375" style="86" customWidth="1"/>
    <col min="14095" max="14096" width="0" style="86" hidden="1" customWidth="1"/>
    <col min="14097" max="14097" width="11.7109375" style="86" customWidth="1"/>
    <col min="14098" max="14098" width="11.85546875" style="86" customWidth="1"/>
    <col min="14099" max="14099" width="12.28515625" style="86" customWidth="1"/>
    <col min="14100" max="14100" width="12.140625" style="86" customWidth="1"/>
    <col min="14101" max="14102" width="0" style="86" hidden="1" customWidth="1"/>
    <col min="14103" max="14103" width="13.5703125" style="86" customWidth="1"/>
    <col min="14104" max="14104" width="21.7109375" style="86" customWidth="1"/>
    <col min="14105" max="14107" width="0" style="86" hidden="1" customWidth="1"/>
    <col min="14108" max="14340" width="10" style="86"/>
    <col min="14341" max="14341" width="6.140625" style="86" customWidth="1"/>
    <col min="14342" max="14342" width="38.28515625" style="86" customWidth="1"/>
    <col min="14343" max="14343" width="11" style="86" customWidth="1"/>
    <col min="14344" max="14344" width="11.140625" style="86" customWidth="1"/>
    <col min="14345" max="14347" width="13.42578125" style="86" customWidth="1"/>
    <col min="14348" max="14348" width="14.5703125" style="86" customWidth="1"/>
    <col min="14349" max="14350" width="13.7109375" style="86" customWidth="1"/>
    <col min="14351" max="14352" width="0" style="86" hidden="1" customWidth="1"/>
    <col min="14353" max="14353" width="11.7109375" style="86" customWidth="1"/>
    <col min="14354" max="14354" width="11.85546875" style="86" customWidth="1"/>
    <col min="14355" max="14355" width="12.28515625" style="86" customWidth="1"/>
    <col min="14356" max="14356" width="12.140625" style="86" customWidth="1"/>
    <col min="14357" max="14358" width="0" style="86" hidden="1" customWidth="1"/>
    <col min="14359" max="14359" width="13.5703125" style="86" customWidth="1"/>
    <col min="14360" max="14360" width="21.7109375" style="86" customWidth="1"/>
    <col min="14361" max="14363" width="0" style="86" hidden="1" customWidth="1"/>
    <col min="14364" max="14596" width="10" style="86"/>
    <col min="14597" max="14597" width="6.140625" style="86" customWidth="1"/>
    <col min="14598" max="14598" width="38.28515625" style="86" customWidth="1"/>
    <col min="14599" max="14599" width="11" style="86" customWidth="1"/>
    <col min="14600" max="14600" width="11.140625" style="86" customWidth="1"/>
    <col min="14601" max="14603" width="13.42578125" style="86" customWidth="1"/>
    <col min="14604" max="14604" width="14.5703125" style="86" customWidth="1"/>
    <col min="14605" max="14606" width="13.7109375" style="86" customWidth="1"/>
    <col min="14607" max="14608" width="0" style="86" hidden="1" customWidth="1"/>
    <col min="14609" max="14609" width="11.7109375" style="86" customWidth="1"/>
    <col min="14610" max="14610" width="11.85546875" style="86" customWidth="1"/>
    <col min="14611" max="14611" width="12.28515625" style="86" customWidth="1"/>
    <col min="14612" max="14612" width="12.140625" style="86" customWidth="1"/>
    <col min="14613" max="14614" width="0" style="86" hidden="1" customWidth="1"/>
    <col min="14615" max="14615" width="13.5703125" style="86" customWidth="1"/>
    <col min="14616" max="14616" width="21.7109375" style="86" customWidth="1"/>
    <col min="14617" max="14619" width="0" style="86" hidden="1" customWidth="1"/>
    <col min="14620" max="14852" width="10" style="86"/>
    <col min="14853" max="14853" width="6.140625" style="86" customWidth="1"/>
    <col min="14854" max="14854" width="38.28515625" style="86" customWidth="1"/>
    <col min="14855" max="14855" width="11" style="86" customWidth="1"/>
    <col min="14856" max="14856" width="11.140625" style="86" customWidth="1"/>
    <col min="14857" max="14859" width="13.42578125" style="86" customWidth="1"/>
    <col min="14860" max="14860" width="14.5703125" style="86" customWidth="1"/>
    <col min="14861" max="14862" width="13.7109375" style="86" customWidth="1"/>
    <col min="14863" max="14864" width="0" style="86" hidden="1" customWidth="1"/>
    <col min="14865" max="14865" width="11.7109375" style="86" customWidth="1"/>
    <col min="14866" max="14866" width="11.85546875" style="86" customWidth="1"/>
    <col min="14867" max="14867" width="12.28515625" style="86" customWidth="1"/>
    <col min="14868" max="14868" width="12.140625" style="86" customWidth="1"/>
    <col min="14869" max="14870" width="0" style="86" hidden="1" customWidth="1"/>
    <col min="14871" max="14871" width="13.5703125" style="86" customWidth="1"/>
    <col min="14872" max="14872" width="21.7109375" style="86" customWidth="1"/>
    <col min="14873" max="14875" width="0" style="86" hidden="1" customWidth="1"/>
    <col min="14876" max="15108" width="10" style="86"/>
    <col min="15109" max="15109" width="6.140625" style="86" customWidth="1"/>
    <col min="15110" max="15110" width="38.28515625" style="86" customWidth="1"/>
    <col min="15111" max="15111" width="11" style="86" customWidth="1"/>
    <col min="15112" max="15112" width="11.140625" style="86" customWidth="1"/>
    <col min="15113" max="15115" width="13.42578125" style="86" customWidth="1"/>
    <col min="15116" max="15116" width="14.5703125" style="86" customWidth="1"/>
    <col min="15117" max="15118" width="13.7109375" style="86" customWidth="1"/>
    <col min="15119" max="15120" width="0" style="86" hidden="1" customWidth="1"/>
    <col min="15121" max="15121" width="11.7109375" style="86" customWidth="1"/>
    <col min="15122" max="15122" width="11.85546875" style="86" customWidth="1"/>
    <col min="15123" max="15123" width="12.28515625" style="86" customWidth="1"/>
    <col min="15124" max="15124" width="12.140625" style="86" customWidth="1"/>
    <col min="15125" max="15126" width="0" style="86" hidden="1" customWidth="1"/>
    <col min="15127" max="15127" width="13.5703125" style="86" customWidth="1"/>
    <col min="15128" max="15128" width="21.7109375" style="86" customWidth="1"/>
    <col min="15129" max="15131" width="0" style="86" hidden="1" customWidth="1"/>
    <col min="15132" max="15364" width="10" style="86"/>
    <col min="15365" max="15365" width="6.140625" style="86" customWidth="1"/>
    <col min="15366" max="15366" width="38.28515625" style="86" customWidth="1"/>
    <col min="15367" max="15367" width="11" style="86" customWidth="1"/>
    <col min="15368" max="15368" width="11.140625" style="86" customWidth="1"/>
    <col min="15369" max="15371" width="13.42578125" style="86" customWidth="1"/>
    <col min="15372" max="15372" width="14.5703125" style="86" customWidth="1"/>
    <col min="15373" max="15374" width="13.7109375" style="86" customWidth="1"/>
    <col min="15375" max="15376" width="0" style="86" hidden="1" customWidth="1"/>
    <col min="15377" max="15377" width="11.7109375" style="86" customWidth="1"/>
    <col min="15378" max="15378" width="11.85546875" style="86" customWidth="1"/>
    <col min="15379" max="15379" width="12.28515625" style="86" customWidth="1"/>
    <col min="15380" max="15380" width="12.140625" style="86" customWidth="1"/>
    <col min="15381" max="15382" width="0" style="86" hidden="1" customWidth="1"/>
    <col min="15383" max="15383" width="13.5703125" style="86" customWidth="1"/>
    <col min="15384" max="15384" width="21.7109375" style="86" customWidth="1"/>
    <col min="15385" max="15387" width="0" style="86" hidden="1" customWidth="1"/>
    <col min="15388" max="15620" width="10" style="86"/>
    <col min="15621" max="15621" width="6.140625" style="86" customWidth="1"/>
    <col min="15622" max="15622" width="38.28515625" style="86" customWidth="1"/>
    <col min="15623" max="15623" width="11" style="86" customWidth="1"/>
    <col min="15624" max="15624" width="11.140625" style="86" customWidth="1"/>
    <col min="15625" max="15627" width="13.42578125" style="86" customWidth="1"/>
    <col min="15628" max="15628" width="14.5703125" style="86" customWidth="1"/>
    <col min="15629" max="15630" width="13.7109375" style="86" customWidth="1"/>
    <col min="15631" max="15632" width="0" style="86" hidden="1" customWidth="1"/>
    <col min="15633" max="15633" width="11.7109375" style="86" customWidth="1"/>
    <col min="15634" max="15634" width="11.85546875" style="86" customWidth="1"/>
    <col min="15635" max="15635" width="12.28515625" style="86" customWidth="1"/>
    <col min="15636" max="15636" width="12.140625" style="86" customWidth="1"/>
    <col min="15637" max="15638" width="0" style="86" hidden="1" customWidth="1"/>
    <col min="15639" max="15639" width="13.5703125" style="86" customWidth="1"/>
    <col min="15640" max="15640" width="21.7109375" style="86" customWidth="1"/>
    <col min="15641" max="15643" width="0" style="86" hidden="1" customWidth="1"/>
    <col min="15644" max="15876" width="10" style="86"/>
    <col min="15877" max="15877" width="6.140625" style="86" customWidth="1"/>
    <col min="15878" max="15878" width="38.28515625" style="86" customWidth="1"/>
    <col min="15879" max="15879" width="11" style="86" customWidth="1"/>
    <col min="15880" max="15880" width="11.140625" style="86" customWidth="1"/>
    <col min="15881" max="15883" width="13.42578125" style="86" customWidth="1"/>
    <col min="15884" max="15884" width="14.5703125" style="86" customWidth="1"/>
    <col min="15885" max="15886" width="13.7109375" style="86" customWidth="1"/>
    <col min="15887" max="15888" width="0" style="86" hidden="1" customWidth="1"/>
    <col min="15889" max="15889" width="11.7109375" style="86" customWidth="1"/>
    <col min="15890" max="15890" width="11.85546875" style="86" customWidth="1"/>
    <col min="15891" max="15891" width="12.28515625" style="86" customWidth="1"/>
    <col min="15892" max="15892" width="12.140625" style="86" customWidth="1"/>
    <col min="15893" max="15894" width="0" style="86" hidden="1" customWidth="1"/>
    <col min="15895" max="15895" width="13.5703125" style="86" customWidth="1"/>
    <col min="15896" max="15896" width="21.7109375" style="86" customWidth="1"/>
    <col min="15897" max="15899" width="0" style="86" hidden="1" customWidth="1"/>
    <col min="15900" max="16132" width="10" style="86"/>
    <col min="16133" max="16133" width="6.140625" style="86" customWidth="1"/>
    <col min="16134" max="16134" width="38.28515625" style="86" customWidth="1"/>
    <col min="16135" max="16135" width="11" style="86" customWidth="1"/>
    <col min="16136" max="16136" width="11.140625" style="86" customWidth="1"/>
    <col min="16137" max="16139" width="13.42578125" style="86" customWidth="1"/>
    <col min="16140" max="16140" width="14.5703125" style="86" customWidth="1"/>
    <col min="16141" max="16142" width="13.7109375" style="86" customWidth="1"/>
    <col min="16143" max="16144" width="0" style="86" hidden="1" customWidth="1"/>
    <col min="16145" max="16145" width="11.7109375" style="86" customWidth="1"/>
    <col min="16146" max="16146" width="11.85546875" style="86" customWidth="1"/>
    <col min="16147" max="16147" width="12.28515625" style="86" customWidth="1"/>
    <col min="16148" max="16148" width="12.140625" style="86" customWidth="1"/>
    <col min="16149" max="16150" width="0" style="86" hidden="1" customWidth="1"/>
    <col min="16151" max="16151" width="13.5703125" style="86" customWidth="1"/>
    <col min="16152" max="16152" width="21.7109375" style="86" customWidth="1"/>
    <col min="16153" max="16155" width="0" style="86" hidden="1" customWidth="1"/>
    <col min="16156" max="16384" width="10" style="86"/>
  </cols>
  <sheetData>
    <row r="1" spans="1:146" s="1" customFormat="1" ht="18.75">
      <c r="A1" s="232" t="s">
        <v>580</v>
      </c>
      <c r="B1" s="232"/>
      <c r="C1" s="232"/>
      <c r="D1" s="232"/>
      <c r="E1" s="232"/>
      <c r="F1" s="232"/>
      <c r="G1" s="232"/>
      <c r="H1" s="232"/>
      <c r="I1" s="232"/>
      <c r="J1" s="232"/>
      <c r="K1" s="232"/>
      <c r="L1" s="232"/>
      <c r="M1" s="232"/>
      <c r="N1" s="232"/>
      <c r="O1" s="232"/>
      <c r="P1" s="232"/>
      <c r="Q1" s="232"/>
      <c r="R1" s="232"/>
      <c r="S1" s="232"/>
      <c r="T1" s="232"/>
      <c r="U1" s="232"/>
      <c r="V1" s="232"/>
      <c r="W1" s="232"/>
      <c r="X1" s="232"/>
      <c r="Y1" s="204"/>
      <c r="Z1" s="204"/>
      <c r="AA1" s="204"/>
      <c r="AB1" s="204"/>
      <c r="AC1" s="204"/>
      <c r="AD1" s="204"/>
      <c r="AE1" s="204"/>
      <c r="AF1" s="204"/>
      <c r="AG1" s="204"/>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row>
    <row r="2" spans="1:146" s="2" customFormat="1" ht="18.75">
      <c r="A2" s="232" t="s">
        <v>582</v>
      </c>
      <c r="B2" s="232"/>
      <c r="C2" s="232"/>
      <c r="D2" s="232"/>
      <c r="E2" s="232"/>
      <c r="F2" s="232"/>
      <c r="G2" s="232"/>
      <c r="H2" s="232"/>
      <c r="I2" s="232"/>
      <c r="J2" s="232"/>
      <c r="K2" s="232"/>
      <c r="L2" s="232"/>
      <c r="M2" s="232"/>
      <c r="N2" s="232"/>
      <c r="O2" s="232"/>
      <c r="P2" s="232"/>
      <c r="Q2" s="232"/>
      <c r="R2" s="232"/>
      <c r="S2" s="232"/>
      <c r="T2" s="232"/>
      <c r="U2" s="232"/>
      <c r="V2" s="232"/>
      <c r="W2" s="232"/>
      <c r="X2" s="232"/>
      <c r="Y2" s="204"/>
      <c r="Z2" s="204"/>
      <c r="AA2" s="204"/>
      <c r="AB2" s="204"/>
      <c r="AC2" s="204"/>
      <c r="AD2" s="204"/>
      <c r="AE2" s="204"/>
      <c r="AF2" s="204"/>
      <c r="AG2" s="204"/>
    </row>
    <row r="3" spans="1:146" s="2" customFormat="1" ht="18.75">
      <c r="A3" s="233" t="s">
        <v>583</v>
      </c>
      <c r="B3" s="233"/>
      <c r="C3" s="233"/>
      <c r="D3" s="233"/>
      <c r="E3" s="233"/>
      <c r="F3" s="233"/>
      <c r="G3" s="233"/>
      <c r="H3" s="233"/>
      <c r="I3" s="233"/>
      <c r="J3" s="233"/>
      <c r="K3" s="233"/>
      <c r="L3" s="233"/>
      <c r="M3" s="233"/>
      <c r="N3" s="233"/>
      <c r="O3" s="233"/>
      <c r="P3" s="233"/>
      <c r="Q3" s="233"/>
      <c r="R3" s="233"/>
      <c r="S3" s="233"/>
      <c r="T3" s="233"/>
      <c r="U3" s="233"/>
      <c r="V3" s="233"/>
      <c r="W3" s="233"/>
      <c r="X3" s="233"/>
      <c r="Y3" s="203"/>
      <c r="Z3" s="203"/>
      <c r="AA3" s="203"/>
      <c r="AB3" s="203"/>
      <c r="AC3" s="203"/>
      <c r="AD3" s="203"/>
      <c r="AE3" s="203"/>
      <c r="AF3" s="203"/>
      <c r="AG3" s="203"/>
    </row>
    <row r="4" spans="1:146" s="17" customFormat="1" ht="20.45" customHeight="1">
      <c r="A4" s="14"/>
      <c r="B4" s="14"/>
      <c r="C4" s="102"/>
      <c r="D4" s="15"/>
      <c r="E4" s="112"/>
      <c r="F4" s="112"/>
      <c r="G4" s="112"/>
      <c r="H4" s="112"/>
      <c r="I4" s="112"/>
      <c r="J4" s="112"/>
      <c r="K4" s="112"/>
      <c r="L4" s="112"/>
      <c r="M4" s="112"/>
      <c r="N4" s="112"/>
      <c r="O4" s="112"/>
      <c r="P4" s="112"/>
      <c r="Q4" s="112"/>
      <c r="R4" s="112"/>
      <c r="S4" s="236" t="s">
        <v>75</v>
      </c>
      <c r="T4" s="236"/>
      <c r="U4" s="236"/>
      <c r="V4" s="236"/>
      <c r="W4" s="236"/>
      <c r="X4" s="236"/>
      <c r="Y4" s="16"/>
      <c r="Z4" s="16"/>
      <c r="AA4" s="16"/>
    </row>
    <row r="5" spans="1:146" s="19" customFormat="1" ht="37.15" customHeight="1">
      <c r="A5" s="216" t="s">
        <v>76</v>
      </c>
      <c r="B5" s="216" t="s">
        <v>77</v>
      </c>
      <c r="C5" s="216" t="s">
        <v>78</v>
      </c>
      <c r="D5" s="216" t="s">
        <v>79</v>
      </c>
      <c r="E5" s="216"/>
      <c r="F5" s="216"/>
      <c r="G5" s="216"/>
      <c r="H5" s="216"/>
      <c r="I5" s="216"/>
      <c r="J5" s="216"/>
      <c r="K5" s="216" t="s">
        <v>80</v>
      </c>
      <c r="L5" s="216"/>
      <c r="M5" s="234" t="s">
        <v>1</v>
      </c>
      <c r="N5" s="235"/>
      <c r="O5" s="234" t="s">
        <v>2</v>
      </c>
      <c r="P5" s="235"/>
      <c r="Q5" s="234" t="s">
        <v>3</v>
      </c>
      <c r="R5" s="235"/>
      <c r="S5" s="234" t="s">
        <v>4</v>
      </c>
      <c r="T5" s="235"/>
      <c r="U5" s="234" t="s">
        <v>257</v>
      </c>
      <c r="V5" s="235"/>
      <c r="W5" s="216" t="s">
        <v>25</v>
      </c>
      <c r="X5" s="237" t="s">
        <v>6</v>
      </c>
      <c r="Y5" s="18"/>
      <c r="Z5" s="18"/>
      <c r="AA5" s="18"/>
    </row>
    <row r="6" spans="1:146" s="20" customFormat="1" ht="21" customHeight="1">
      <c r="A6" s="216"/>
      <c r="B6" s="216"/>
      <c r="C6" s="216"/>
      <c r="D6" s="237" t="s">
        <v>81</v>
      </c>
      <c r="E6" s="217" t="s">
        <v>82</v>
      </c>
      <c r="F6" s="217" t="s">
        <v>18</v>
      </c>
      <c r="G6" s="223" t="s">
        <v>84</v>
      </c>
      <c r="H6" s="224"/>
      <c r="I6" s="238"/>
      <c r="J6" s="217" t="s">
        <v>581</v>
      </c>
      <c r="K6" s="217" t="s">
        <v>82</v>
      </c>
      <c r="L6" s="217" t="s">
        <v>84</v>
      </c>
      <c r="M6" s="229" t="s">
        <v>256</v>
      </c>
      <c r="N6" s="229" t="s">
        <v>258</v>
      </c>
      <c r="O6" s="229" t="s">
        <v>256</v>
      </c>
      <c r="P6" s="229" t="s">
        <v>259</v>
      </c>
      <c r="Q6" s="229" t="s">
        <v>256</v>
      </c>
      <c r="R6" s="229" t="s">
        <v>260</v>
      </c>
      <c r="S6" s="229" t="s">
        <v>256</v>
      </c>
      <c r="T6" s="229" t="s">
        <v>261</v>
      </c>
      <c r="U6" s="229" t="s">
        <v>256</v>
      </c>
      <c r="V6" s="229" t="s">
        <v>262</v>
      </c>
      <c r="W6" s="216"/>
      <c r="X6" s="237"/>
    </row>
    <row r="7" spans="1:146" s="20" customFormat="1" ht="43.15" customHeight="1">
      <c r="A7" s="216"/>
      <c r="B7" s="216"/>
      <c r="C7" s="216"/>
      <c r="D7" s="237"/>
      <c r="E7" s="227"/>
      <c r="F7" s="227"/>
      <c r="G7" s="209" t="s">
        <v>18</v>
      </c>
      <c r="H7" s="208" t="s">
        <v>85</v>
      </c>
      <c r="I7" s="208" t="s">
        <v>86</v>
      </c>
      <c r="J7" s="227"/>
      <c r="K7" s="227"/>
      <c r="L7" s="227"/>
      <c r="M7" s="231"/>
      <c r="N7" s="231"/>
      <c r="O7" s="231"/>
      <c r="P7" s="231"/>
      <c r="Q7" s="231"/>
      <c r="R7" s="231"/>
      <c r="S7" s="231"/>
      <c r="T7" s="231"/>
      <c r="U7" s="231"/>
      <c r="V7" s="231"/>
      <c r="W7" s="216"/>
      <c r="X7" s="237"/>
    </row>
    <row r="8" spans="1:146" s="23" customFormat="1" ht="24.6" customHeight="1">
      <c r="A8" s="100"/>
      <c r="B8" s="100" t="s">
        <v>7</v>
      </c>
      <c r="C8" s="100"/>
      <c r="D8" s="101"/>
      <c r="E8" s="21">
        <f t="shared" ref="E8:U8" si="0">E9+E119</f>
        <v>348222</v>
      </c>
      <c r="F8" s="21">
        <f>G8+J8</f>
        <v>287916</v>
      </c>
      <c r="G8" s="21">
        <f t="shared" si="0"/>
        <v>243288</v>
      </c>
      <c r="H8" s="21">
        <f t="shared" si="0"/>
        <v>110255</v>
      </c>
      <c r="I8" s="21">
        <f t="shared" si="0"/>
        <v>129083</v>
      </c>
      <c r="J8" s="21">
        <f t="shared" si="0"/>
        <v>44628</v>
      </c>
      <c r="K8" s="21">
        <f t="shared" si="0"/>
        <v>20589</v>
      </c>
      <c r="L8" s="21">
        <f t="shared" si="0"/>
        <v>10989</v>
      </c>
      <c r="M8" s="21">
        <f t="shared" si="0"/>
        <v>25209</v>
      </c>
      <c r="N8" s="21">
        <f t="shared" si="0"/>
        <v>23762</v>
      </c>
      <c r="O8" s="21">
        <f t="shared" si="0"/>
        <v>31535</v>
      </c>
      <c r="P8" s="21">
        <f t="shared" si="0"/>
        <v>29584</v>
      </c>
      <c r="Q8" s="21">
        <f t="shared" si="0"/>
        <v>61337.123</v>
      </c>
      <c r="R8" s="21">
        <f t="shared" si="0"/>
        <v>59089</v>
      </c>
      <c r="S8" s="21">
        <f t="shared" si="0"/>
        <v>34318</v>
      </c>
      <c r="T8" s="21">
        <f t="shared" si="0"/>
        <v>14486</v>
      </c>
      <c r="U8" s="21">
        <f t="shared" si="0"/>
        <v>91389</v>
      </c>
      <c r="V8" s="21">
        <f>U8</f>
        <v>91389</v>
      </c>
      <c r="W8" s="100"/>
      <c r="X8" s="101"/>
      <c r="Y8" s="22"/>
      <c r="Z8" s="22"/>
      <c r="AA8" s="22"/>
      <c r="AC8" s="201"/>
      <c r="AE8" s="202"/>
    </row>
    <row r="9" spans="1:146" s="23" customFormat="1" ht="29.25" customHeight="1">
      <c r="A9" s="100" t="s">
        <v>87</v>
      </c>
      <c r="B9" s="24" t="s">
        <v>88</v>
      </c>
      <c r="C9" s="100"/>
      <c r="D9" s="101"/>
      <c r="E9" s="21">
        <f>E10+E11</f>
        <v>344272</v>
      </c>
      <c r="F9" s="21">
        <f t="shared" ref="F9:F72" si="1">G9+J9</f>
        <v>283966</v>
      </c>
      <c r="G9" s="21">
        <f t="shared" ref="G9:U9" si="2">G10+G11</f>
        <v>239338</v>
      </c>
      <c r="H9" s="21">
        <f t="shared" si="2"/>
        <v>110255</v>
      </c>
      <c r="I9" s="21">
        <f t="shared" si="2"/>
        <v>129083</v>
      </c>
      <c r="J9" s="21">
        <f t="shared" si="2"/>
        <v>44628</v>
      </c>
      <c r="K9" s="21">
        <f t="shared" si="2"/>
        <v>20589</v>
      </c>
      <c r="L9" s="21">
        <f t="shared" si="2"/>
        <v>10989</v>
      </c>
      <c r="M9" s="21">
        <f t="shared" si="2"/>
        <v>22409</v>
      </c>
      <c r="N9" s="21">
        <f t="shared" si="2"/>
        <v>20974</v>
      </c>
      <c r="O9" s="21">
        <f t="shared" si="2"/>
        <v>30385</v>
      </c>
      <c r="P9" s="21">
        <f t="shared" si="2"/>
        <v>28452</v>
      </c>
      <c r="Q9" s="21">
        <f t="shared" si="2"/>
        <v>61337.123</v>
      </c>
      <c r="R9" s="21">
        <f t="shared" si="2"/>
        <v>59089</v>
      </c>
      <c r="S9" s="21">
        <f t="shared" si="2"/>
        <v>34318</v>
      </c>
      <c r="T9" s="21">
        <f t="shared" si="2"/>
        <v>14486</v>
      </c>
      <c r="U9" s="21">
        <f t="shared" si="2"/>
        <v>91389</v>
      </c>
      <c r="V9" s="21">
        <f t="shared" ref="V9:V72" si="3">U9</f>
        <v>91389</v>
      </c>
      <c r="W9" s="3"/>
      <c r="X9" s="25"/>
      <c r="Y9" s="22"/>
      <c r="Z9" s="22"/>
      <c r="AA9" s="22"/>
    </row>
    <row r="10" spans="1:146" s="23" customFormat="1" ht="29.25" customHeight="1">
      <c r="A10" s="100" t="s">
        <v>89</v>
      </c>
      <c r="B10" s="24" t="s">
        <v>90</v>
      </c>
      <c r="C10" s="100"/>
      <c r="D10" s="101"/>
      <c r="E10" s="21"/>
      <c r="F10" s="21">
        <f t="shared" si="1"/>
        <v>0</v>
      </c>
      <c r="G10" s="21">
        <f>H10+I10</f>
        <v>0</v>
      </c>
      <c r="H10" s="21"/>
      <c r="I10" s="21"/>
      <c r="J10" s="21"/>
      <c r="K10" s="21"/>
      <c r="L10" s="21"/>
      <c r="M10" s="21"/>
      <c r="N10" s="21"/>
      <c r="O10" s="21"/>
      <c r="P10" s="21"/>
      <c r="Q10" s="21"/>
      <c r="R10" s="21"/>
      <c r="S10" s="21"/>
      <c r="T10" s="21"/>
      <c r="U10" s="21">
        <v>1000</v>
      </c>
      <c r="V10" s="21">
        <v>1000</v>
      </c>
      <c r="W10" s="3"/>
      <c r="X10" s="25"/>
      <c r="Y10" s="26"/>
      <c r="Z10" s="26"/>
      <c r="AA10" s="26"/>
    </row>
    <row r="11" spans="1:146" s="23" customFormat="1" ht="29.25" customHeight="1">
      <c r="A11" s="100" t="s">
        <v>91</v>
      </c>
      <c r="B11" s="24" t="s">
        <v>92</v>
      </c>
      <c r="C11" s="100"/>
      <c r="D11" s="101"/>
      <c r="E11" s="21">
        <f t="shared" ref="E11:U11" si="4">E12+E16+E41+E49+E96+E110+E113+E116</f>
        <v>344272</v>
      </c>
      <c r="F11" s="21">
        <f t="shared" si="1"/>
        <v>283966</v>
      </c>
      <c r="G11" s="21">
        <f t="shared" si="4"/>
        <v>239338</v>
      </c>
      <c r="H11" s="21">
        <f t="shared" si="4"/>
        <v>110255</v>
      </c>
      <c r="I11" s="21">
        <f t="shared" si="4"/>
        <v>129083</v>
      </c>
      <c r="J11" s="21">
        <f t="shared" si="4"/>
        <v>44628</v>
      </c>
      <c r="K11" s="21">
        <f t="shared" si="4"/>
        <v>20589</v>
      </c>
      <c r="L11" s="21">
        <f t="shared" si="4"/>
        <v>10989</v>
      </c>
      <c r="M11" s="21">
        <f t="shared" si="4"/>
        <v>22409</v>
      </c>
      <c r="N11" s="21">
        <f t="shared" si="4"/>
        <v>20974</v>
      </c>
      <c r="O11" s="21">
        <f t="shared" si="4"/>
        <v>30385</v>
      </c>
      <c r="P11" s="21">
        <f t="shared" si="4"/>
        <v>28452</v>
      </c>
      <c r="Q11" s="21">
        <f t="shared" si="4"/>
        <v>61337.123</v>
      </c>
      <c r="R11" s="21">
        <f t="shared" si="4"/>
        <v>59089</v>
      </c>
      <c r="S11" s="21">
        <f t="shared" si="4"/>
        <v>34318</v>
      </c>
      <c r="T11" s="21">
        <f t="shared" si="4"/>
        <v>14486</v>
      </c>
      <c r="U11" s="21">
        <f t="shared" si="4"/>
        <v>90389</v>
      </c>
      <c r="V11" s="21">
        <f t="shared" si="3"/>
        <v>90389</v>
      </c>
      <c r="W11" s="3"/>
      <c r="X11" s="96"/>
      <c r="Y11" s="26"/>
      <c r="Z11" s="26"/>
      <c r="AA11" s="26"/>
      <c r="AC11" s="202"/>
    </row>
    <row r="12" spans="1:146" s="33" customFormat="1" ht="27" customHeight="1">
      <c r="A12" s="27" t="s">
        <v>13</v>
      </c>
      <c r="B12" s="6" t="s">
        <v>93</v>
      </c>
      <c r="C12" s="7"/>
      <c r="D12" s="28"/>
      <c r="E12" s="29">
        <f t="shared" ref="E12:U12" si="5">E13</f>
        <v>6550</v>
      </c>
      <c r="F12" s="21">
        <f t="shared" si="1"/>
        <v>6550</v>
      </c>
      <c r="G12" s="29">
        <f t="shared" si="5"/>
        <v>6550</v>
      </c>
      <c r="H12" s="29">
        <f t="shared" si="5"/>
        <v>6550</v>
      </c>
      <c r="I12" s="29">
        <f t="shared" si="5"/>
        <v>0</v>
      </c>
      <c r="J12" s="29">
        <f t="shared" si="5"/>
        <v>0</v>
      </c>
      <c r="K12" s="29">
        <f t="shared" si="5"/>
        <v>0</v>
      </c>
      <c r="L12" s="29">
        <f t="shared" si="5"/>
        <v>0</v>
      </c>
      <c r="M12" s="29">
        <f t="shared" si="5"/>
        <v>1200</v>
      </c>
      <c r="N12" s="29">
        <f t="shared" si="5"/>
        <v>1200</v>
      </c>
      <c r="O12" s="29">
        <f t="shared" si="5"/>
        <v>1300</v>
      </c>
      <c r="P12" s="29">
        <f t="shared" si="5"/>
        <v>1300</v>
      </c>
      <c r="Q12" s="29">
        <f t="shared" si="5"/>
        <v>550</v>
      </c>
      <c r="R12" s="29">
        <f t="shared" si="5"/>
        <v>523</v>
      </c>
      <c r="S12" s="29">
        <f t="shared" si="5"/>
        <v>1550</v>
      </c>
      <c r="T12" s="29">
        <f t="shared" si="5"/>
        <v>1315</v>
      </c>
      <c r="U12" s="29">
        <f t="shared" si="5"/>
        <v>1950</v>
      </c>
      <c r="V12" s="21">
        <f t="shared" si="3"/>
        <v>1950</v>
      </c>
      <c r="W12" s="30"/>
      <c r="X12" s="31"/>
      <c r="Y12" s="32"/>
      <c r="Z12" s="32"/>
      <c r="AA12" s="32"/>
    </row>
    <row r="13" spans="1:146" s="33" customFormat="1" ht="39" customHeight="1">
      <c r="A13" s="34" t="s">
        <v>9</v>
      </c>
      <c r="B13" s="35" t="s">
        <v>94</v>
      </c>
      <c r="C13" s="8"/>
      <c r="D13" s="36"/>
      <c r="E13" s="37">
        <f t="shared" ref="E13:U13" si="6">SUM(E14:E15)</f>
        <v>6550</v>
      </c>
      <c r="F13" s="21">
        <f t="shared" si="1"/>
        <v>6550</v>
      </c>
      <c r="G13" s="37">
        <f t="shared" si="6"/>
        <v>6550</v>
      </c>
      <c r="H13" s="37">
        <f t="shared" si="6"/>
        <v>6550</v>
      </c>
      <c r="I13" s="37">
        <f t="shared" si="6"/>
        <v>0</v>
      </c>
      <c r="J13" s="37">
        <f t="shared" si="6"/>
        <v>0</v>
      </c>
      <c r="K13" s="37">
        <f t="shared" si="6"/>
        <v>0</v>
      </c>
      <c r="L13" s="37">
        <f t="shared" si="6"/>
        <v>0</v>
      </c>
      <c r="M13" s="37">
        <f t="shared" si="6"/>
        <v>1200</v>
      </c>
      <c r="N13" s="37">
        <f t="shared" si="6"/>
        <v>1200</v>
      </c>
      <c r="O13" s="37">
        <f t="shared" si="6"/>
        <v>1300</v>
      </c>
      <c r="P13" s="37">
        <f t="shared" si="6"/>
        <v>1300</v>
      </c>
      <c r="Q13" s="37">
        <f t="shared" si="6"/>
        <v>550</v>
      </c>
      <c r="R13" s="37">
        <f t="shared" si="6"/>
        <v>523</v>
      </c>
      <c r="S13" s="37">
        <f t="shared" si="6"/>
        <v>1550</v>
      </c>
      <c r="T13" s="37">
        <f t="shared" si="6"/>
        <v>1315</v>
      </c>
      <c r="U13" s="37">
        <f t="shared" si="6"/>
        <v>1950</v>
      </c>
      <c r="V13" s="21">
        <f t="shared" si="3"/>
        <v>1950</v>
      </c>
      <c r="W13" s="38"/>
      <c r="X13" s="39"/>
      <c r="Y13" s="32"/>
      <c r="Z13" s="32"/>
      <c r="AA13" s="32"/>
    </row>
    <row r="14" spans="1:146" s="33" customFormat="1" ht="39" customHeight="1">
      <c r="A14" s="40" t="s">
        <v>13</v>
      </c>
      <c r="B14" s="41" t="s">
        <v>95</v>
      </c>
      <c r="C14" s="42" t="s">
        <v>96</v>
      </c>
      <c r="D14" s="43" t="s">
        <v>97</v>
      </c>
      <c r="E14" s="44">
        <v>3050</v>
      </c>
      <c r="F14" s="21">
        <f t="shared" si="1"/>
        <v>3050</v>
      </c>
      <c r="G14" s="21">
        <f>H14+I14</f>
        <v>3050</v>
      </c>
      <c r="H14" s="44">
        <f>E14</f>
        <v>3050</v>
      </c>
      <c r="I14" s="44"/>
      <c r="J14" s="44"/>
      <c r="K14" s="45"/>
      <c r="L14" s="45"/>
      <c r="M14" s="46">
        <v>1200</v>
      </c>
      <c r="N14" s="46">
        <v>1200</v>
      </c>
      <c r="O14" s="46">
        <v>1300</v>
      </c>
      <c r="P14" s="46">
        <v>1300</v>
      </c>
      <c r="Q14" s="46">
        <v>550</v>
      </c>
      <c r="R14" s="46">
        <v>523</v>
      </c>
      <c r="S14" s="46"/>
      <c r="T14" s="46"/>
      <c r="U14" s="46"/>
      <c r="V14" s="45">
        <f t="shared" si="3"/>
        <v>0</v>
      </c>
      <c r="W14" s="13" t="s">
        <v>98</v>
      </c>
      <c r="X14" s="47"/>
      <c r="Y14" s="32"/>
      <c r="Z14" s="32"/>
      <c r="AA14" s="32"/>
    </row>
    <row r="15" spans="1:146" s="33" customFormat="1" ht="36" customHeight="1">
      <c r="A15" s="40" t="s">
        <v>22</v>
      </c>
      <c r="B15" s="5" t="s">
        <v>99</v>
      </c>
      <c r="C15" s="99" t="s">
        <v>74</v>
      </c>
      <c r="D15" s="43"/>
      <c r="E15" s="44">
        <v>3500</v>
      </c>
      <c r="F15" s="21">
        <f t="shared" si="1"/>
        <v>3500</v>
      </c>
      <c r="G15" s="21">
        <f>H15+I15</f>
        <v>3500</v>
      </c>
      <c r="H15" s="44">
        <f>E15</f>
        <v>3500</v>
      </c>
      <c r="I15" s="44"/>
      <c r="J15" s="44"/>
      <c r="K15" s="45"/>
      <c r="L15" s="45"/>
      <c r="M15" s="46"/>
      <c r="N15" s="46"/>
      <c r="O15" s="46"/>
      <c r="P15" s="46"/>
      <c r="Q15" s="46"/>
      <c r="R15" s="46"/>
      <c r="S15" s="46">
        <v>1550</v>
      </c>
      <c r="T15" s="46">
        <v>1315</v>
      </c>
      <c r="U15" s="46">
        <f>H15-S15</f>
        <v>1950</v>
      </c>
      <c r="V15" s="45">
        <f t="shared" si="3"/>
        <v>1950</v>
      </c>
      <c r="W15" s="13" t="s">
        <v>100</v>
      </c>
      <c r="X15" s="47"/>
      <c r="Y15" s="32"/>
      <c r="Z15" s="32"/>
      <c r="AA15" s="32"/>
    </row>
    <row r="16" spans="1:146" s="33" customFormat="1" ht="33.75" customHeight="1">
      <c r="A16" s="27" t="s">
        <v>22</v>
      </c>
      <c r="B16" s="6" t="s">
        <v>101</v>
      </c>
      <c r="C16" s="7"/>
      <c r="D16" s="28"/>
      <c r="E16" s="29">
        <f t="shared" ref="E16:U16" si="7">E17+E21</f>
        <v>116884</v>
      </c>
      <c r="F16" s="21">
        <f t="shared" si="1"/>
        <v>102578</v>
      </c>
      <c r="G16" s="29">
        <f t="shared" si="7"/>
        <v>87039</v>
      </c>
      <c r="H16" s="29">
        <f t="shared" si="7"/>
        <v>41320</v>
      </c>
      <c r="I16" s="29">
        <f t="shared" si="7"/>
        <v>45719</v>
      </c>
      <c r="J16" s="29">
        <f t="shared" si="7"/>
        <v>15539</v>
      </c>
      <c r="K16" s="29">
        <f t="shared" si="7"/>
        <v>3650</v>
      </c>
      <c r="L16" s="29">
        <f t="shared" si="7"/>
        <v>1250</v>
      </c>
      <c r="M16" s="29">
        <f t="shared" si="7"/>
        <v>8416</v>
      </c>
      <c r="N16" s="29">
        <f t="shared" si="7"/>
        <v>7080</v>
      </c>
      <c r="O16" s="29">
        <f t="shared" si="7"/>
        <v>14309</v>
      </c>
      <c r="P16" s="29">
        <f t="shared" si="7"/>
        <v>13793</v>
      </c>
      <c r="Q16" s="29">
        <f t="shared" si="7"/>
        <v>26116.123</v>
      </c>
      <c r="R16" s="29">
        <f t="shared" si="7"/>
        <v>25000</v>
      </c>
      <c r="S16" s="29">
        <f t="shared" si="7"/>
        <v>12540</v>
      </c>
      <c r="T16" s="29">
        <f t="shared" si="7"/>
        <v>4252</v>
      </c>
      <c r="U16" s="29">
        <f t="shared" si="7"/>
        <v>25658</v>
      </c>
      <c r="V16" s="45">
        <f t="shared" si="3"/>
        <v>25658</v>
      </c>
      <c r="W16" s="50"/>
      <c r="X16" s="39"/>
      <c r="Y16" s="32"/>
      <c r="Z16" s="32"/>
      <c r="AA16" s="32"/>
    </row>
    <row r="17" spans="1:27" s="33" customFormat="1" ht="39" customHeight="1">
      <c r="A17" s="34" t="s">
        <v>9</v>
      </c>
      <c r="B17" s="51" t="s">
        <v>102</v>
      </c>
      <c r="C17" s="52"/>
      <c r="D17" s="36"/>
      <c r="E17" s="37">
        <f t="shared" ref="E17:U17" si="8">SUM(E18:E20)</f>
        <v>18612</v>
      </c>
      <c r="F17" s="21">
        <f t="shared" si="1"/>
        <v>9306</v>
      </c>
      <c r="G17" s="37">
        <f t="shared" si="8"/>
        <v>9306</v>
      </c>
      <c r="H17" s="37">
        <f t="shared" si="8"/>
        <v>9306</v>
      </c>
      <c r="I17" s="37">
        <f t="shared" si="8"/>
        <v>0</v>
      </c>
      <c r="J17" s="37">
        <f t="shared" si="8"/>
        <v>0</v>
      </c>
      <c r="K17" s="37">
        <f t="shared" si="8"/>
        <v>3650</v>
      </c>
      <c r="L17" s="37">
        <f t="shared" si="8"/>
        <v>1250</v>
      </c>
      <c r="M17" s="37">
        <f t="shared" si="8"/>
        <v>5206</v>
      </c>
      <c r="N17" s="37">
        <f t="shared" si="8"/>
        <v>5206</v>
      </c>
      <c r="O17" s="37">
        <f t="shared" si="8"/>
        <v>4100</v>
      </c>
      <c r="P17" s="37">
        <f t="shared" si="8"/>
        <v>3945</v>
      </c>
      <c r="Q17" s="37">
        <f t="shared" si="8"/>
        <v>0</v>
      </c>
      <c r="R17" s="37">
        <f t="shared" si="8"/>
        <v>0</v>
      </c>
      <c r="S17" s="37">
        <f t="shared" si="8"/>
        <v>0</v>
      </c>
      <c r="T17" s="37"/>
      <c r="U17" s="37">
        <f t="shared" si="8"/>
        <v>0</v>
      </c>
      <c r="V17" s="45">
        <f t="shared" si="3"/>
        <v>0</v>
      </c>
      <c r="W17" s="38"/>
      <c r="X17" s="39"/>
      <c r="Y17" s="32"/>
      <c r="Z17" s="32"/>
      <c r="AA17" s="32"/>
    </row>
    <row r="18" spans="1:27" s="33" customFormat="1" ht="39" customHeight="1">
      <c r="A18" s="40" t="s">
        <v>13</v>
      </c>
      <c r="B18" s="53" t="s">
        <v>103</v>
      </c>
      <c r="C18" s="13" t="s">
        <v>104</v>
      </c>
      <c r="D18" s="43" t="s">
        <v>105</v>
      </c>
      <c r="E18" s="45">
        <f>F18+G18</f>
        <v>1812</v>
      </c>
      <c r="F18" s="21">
        <f t="shared" si="1"/>
        <v>906</v>
      </c>
      <c r="G18" s="21">
        <f>H18+I18</f>
        <v>906</v>
      </c>
      <c r="H18" s="45">
        <f>M18+O18</f>
        <v>906</v>
      </c>
      <c r="I18" s="45"/>
      <c r="J18" s="45"/>
      <c r="K18" s="45">
        <v>1250</v>
      </c>
      <c r="L18" s="45">
        <v>1250</v>
      </c>
      <c r="M18" s="45">
        <v>906</v>
      </c>
      <c r="N18" s="45">
        <v>906</v>
      </c>
      <c r="O18" s="45">
        <v>0</v>
      </c>
      <c r="P18" s="45"/>
      <c r="Q18" s="46"/>
      <c r="R18" s="46"/>
      <c r="S18" s="46"/>
      <c r="T18" s="46"/>
      <c r="U18" s="46"/>
      <c r="V18" s="45">
        <f t="shared" si="3"/>
        <v>0</v>
      </c>
      <c r="W18" s="13" t="s">
        <v>29</v>
      </c>
      <c r="X18" s="25"/>
      <c r="Y18" s="32"/>
      <c r="Z18" s="32"/>
      <c r="AA18" s="32"/>
    </row>
    <row r="19" spans="1:27" s="33" customFormat="1" ht="47.25" customHeight="1">
      <c r="A19" s="40" t="s">
        <v>22</v>
      </c>
      <c r="B19" s="54" t="s">
        <v>106</v>
      </c>
      <c r="C19" s="13" t="s">
        <v>107</v>
      </c>
      <c r="D19" s="43" t="s">
        <v>108</v>
      </c>
      <c r="E19" s="45">
        <f>F19+G19</f>
        <v>11000</v>
      </c>
      <c r="F19" s="21">
        <f t="shared" si="1"/>
        <v>5500</v>
      </c>
      <c r="G19" s="21">
        <f>H19+I19</f>
        <v>5500</v>
      </c>
      <c r="H19" s="45">
        <f>M19+O19</f>
        <v>5500</v>
      </c>
      <c r="I19" s="45"/>
      <c r="J19" s="45"/>
      <c r="K19" s="45">
        <v>1500</v>
      </c>
      <c r="L19" s="45">
        <v>0</v>
      </c>
      <c r="M19" s="45">
        <v>2800</v>
      </c>
      <c r="N19" s="45">
        <v>2800</v>
      </c>
      <c r="O19" s="45">
        <v>2700</v>
      </c>
      <c r="P19" s="45">
        <v>2700</v>
      </c>
      <c r="Q19" s="45"/>
      <c r="R19" s="45"/>
      <c r="S19" s="45"/>
      <c r="T19" s="45"/>
      <c r="U19" s="45"/>
      <c r="V19" s="45">
        <f t="shared" si="3"/>
        <v>0</v>
      </c>
      <c r="W19" s="13" t="s">
        <v>109</v>
      </c>
      <c r="X19" s="55"/>
      <c r="Y19" s="32"/>
      <c r="Z19" s="32"/>
      <c r="AA19" s="32"/>
    </row>
    <row r="20" spans="1:27" s="33" customFormat="1" ht="39" customHeight="1">
      <c r="A20" s="40" t="s">
        <v>23</v>
      </c>
      <c r="B20" s="53" t="s">
        <v>110</v>
      </c>
      <c r="C20" s="13" t="s">
        <v>72</v>
      </c>
      <c r="D20" s="43" t="s">
        <v>111</v>
      </c>
      <c r="E20" s="45">
        <f>F20+G20</f>
        <v>5800</v>
      </c>
      <c r="F20" s="21">
        <f t="shared" si="1"/>
        <v>2900</v>
      </c>
      <c r="G20" s="21">
        <f>H20+I20</f>
        <v>2900</v>
      </c>
      <c r="H20" s="45">
        <f>M20+O20</f>
        <v>2900</v>
      </c>
      <c r="I20" s="45"/>
      <c r="J20" s="45"/>
      <c r="K20" s="45">
        <v>900</v>
      </c>
      <c r="L20" s="45">
        <v>0</v>
      </c>
      <c r="M20" s="45">
        <v>1500</v>
      </c>
      <c r="N20" s="45">
        <v>1500</v>
      </c>
      <c r="O20" s="45">
        <v>1400</v>
      </c>
      <c r="P20" s="45">
        <v>1245</v>
      </c>
      <c r="Q20" s="46"/>
      <c r="R20" s="46"/>
      <c r="S20" s="46"/>
      <c r="T20" s="46"/>
      <c r="U20" s="46"/>
      <c r="V20" s="45">
        <f t="shared" si="3"/>
        <v>0</v>
      </c>
      <c r="W20" s="13" t="s">
        <v>69</v>
      </c>
      <c r="X20" s="25"/>
      <c r="Y20" s="32"/>
      <c r="Z20" s="32"/>
      <c r="AA20" s="32"/>
    </row>
    <row r="21" spans="1:27" s="33" customFormat="1" ht="39" customHeight="1">
      <c r="A21" s="34" t="s">
        <v>10</v>
      </c>
      <c r="B21" s="35" t="s">
        <v>94</v>
      </c>
      <c r="C21" s="8"/>
      <c r="D21" s="36"/>
      <c r="E21" s="37">
        <f>SUM(E22:E40)</f>
        <v>98272</v>
      </c>
      <c r="F21" s="21">
        <f t="shared" si="1"/>
        <v>93272</v>
      </c>
      <c r="G21" s="37">
        <f t="shared" ref="G21:U21" si="9">SUM(G22:G40)</f>
        <v>77733</v>
      </c>
      <c r="H21" s="37">
        <f t="shared" si="9"/>
        <v>32014</v>
      </c>
      <c r="I21" s="37">
        <f t="shared" si="9"/>
        <v>45719</v>
      </c>
      <c r="J21" s="37">
        <f t="shared" si="9"/>
        <v>15539</v>
      </c>
      <c r="K21" s="37">
        <f t="shared" si="9"/>
        <v>0</v>
      </c>
      <c r="L21" s="37">
        <f t="shared" si="9"/>
        <v>0</v>
      </c>
      <c r="M21" s="37">
        <f t="shared" si="9"/>
        <v>3210</v>
      </c>
      <c r="N21" s="37">
        <f t="shared" si="9"/>
        <v>1874</v>
      </c>
      <c r="O21" s="37">
        <f t="shared" si="9"/>
        <v>10209</v>
      </c>
      <c r="P21" s="37">
        <f t="shared" si="9"/>
        <v>9848</v>
      </c>
      <c r="Q21" s="37">
        <f t="shared" si="9"/>
        <v>26116.123</v>
      </c>
      <c r="R21" s="37">
        <f t="shared" si="9"/>
        <v>25000</v>
      </c>
      <c r="S21" s="37">
        <f t="shared" si="9"/>
        <v>12540</v>
      </c>
      <c r="T21" s="37">
        <f t="shared" si="9"/>
        <v>4252</v>
      </c>
      <c r="U21" s="37">
        <f t="shared" si="9"/>
        <v>25658</v>
      </c>
      <c r="V21" s="45">
        <f t="shared" si="3"/>
        <v>25658</v>
      </c>
      <c r="W21" s="38"/>
      <c r="X21" s="39"/>
      <c r="Y21" s="32"/>
      <c r="Z21" s="32"/>
      <c r="AA21" s="32"/>
    </row>
    <row r="22" spans="1:27" s="33" customFormat="1" ht="39" customHeight="1">
      <c r="A22" s="40" t="s">
        <v>13</v>
      </c>
      <c r="B22" s="9" t="s">
        <v>112</v>
      </c>
      <c r="C22" s="99" t="s">
        <v>72</v>
      </c>
      <c r="D22" s="43" t="s">
        <v>113</v>
      </c>
      <c r="E22" s="44">
        <v>2750</v>
      </c>
      <c r="F22" s="21">
        <f t="shared" si="1"/>
        <v>2750</v>
      </c>
      <c r="G22" s="21">
        <f>H22+I22</f>
        <v>2750</v>
      </c>
      <c r="H22" s="44">
        <v>2750</v>
      </c>
      <c r="I22" s="44"/>
      <c r="J22" s="44"/>
      <c r="K22" s="44"/>
      <c r="L22" s="44"/>
      <c r="M22" s="46">
        <v>1500</v>
      </c>
      <c r="N22" s="46">
        <v>1495</v>
      </c>
      <c r="O22" s="46">
        <v>1250</v>
      </c>
      <c r="P22" s="46">
        <v>1250</v>
      </c>
      <c r="Q22" s="46"/>
      <c r="R22" s="46"/>
      <c r="S22" s="46"/>
      <c r="T22" s="46"/>
      <c r="U22" s="46"/>
      <c r="V22" s="45">
        <f t="shared" si="3"/>
        <v>0</v>
      </c>
      <c r="W22" s="13" t="s">
        <v>114</v>
      </c>
      <c r="X22" s="56"/>
      <c r="Y22" s="32"/>
      <c r="Z22" s="32"/>
      <c r="AA22" s="32"/>
    </row>
    <row r="23" spans="1:27" s="33" customFormat="1" ht="39" customHeight="1">
      <c r="A23" s="40" t="s">
        <v>22</v>
      </c>
      <c r="B23" s="53" t="s">
        <v>115</v>
      </c>
      <c r="C23" s="13" t="s">
        <v>71</v>
      </c>
      <c r="D23" s="43" t="s">
        <v>116</v>
      </c>
      <c r="E23" s="45">
        <v>3100</v>
      </c>
      <c r="F23" s="21">
        <f t="shared" si="1"/>
        <v>3100</v>
      </c>
      <c r="G23" s="21">
        <f>H23+I23</f>
        <v>2800</v>
      </c>
      <c r="H23" s="45">
        <v>2800</v>
      </c>
      <c r="I23" s="44"/>
      <c r="J23" s="44">
        <f>E23-G23</f>
        <v>300</v>
      </c>
      <c r="K23" s="44"/>
      <c r="L23" s="44"/>
      <c r="M23" s="46"/>
      <c r="N23" s="46"/>
      <c r="O23" s="46">
        <v>1859</v>
      </c>
      <c r="P23" s="46">
        <v>1858</v>
      </c>
      <c r="Q23" s="46">
        <v>941</v>
      </c>
      <c r="R23" s="46">
        <v>941</v>
      </c>
      <c r="S23" s="46"/>
      <c r="T23" s="46"/>
      <c r="U23" s="46"/>
      <c r="V23" s="45">
        <f t="shared" si="3"/>
        <v>0</v>
      </c>
      <c r="W23" s="13" t="s">
        <v>117</v>
      </c>
      <c r="X23" s="57"/>
      <c r="Y23" s="32"/>
      <c r="Z23" s="32"/>
      <c r="AA23" s="32"/>
    </row>
    <row r="24" spans="1:27" s="33" customFormat="1" ht="39" customHeight="1">
      <c r="A24" s="40" t="s">
        <v>23</v>
      </c>
      <c r="B24" s="53" t="s">
        <v>118</v>
      </c>
      <c r="C24" s="13">
        <v>2022</v>
      </c>
      <c r="D24" s="58" t="s">
        <v>119</v>
      </c>
      <c r="E24" s="44">
        <v>1100</v>
      </c>
      <c r="F24" s="21">
        <f t="shared" si="1"/>
        <v>1100</v>
      </c>
      <c r="G24" s="21">
        <f>H24+I24</f>
        <v>1100</v>
      </c>
      <c r="H24" s="44">
        <v>1100</v>
      </c>
      <c r="I24" s="44"/>
      <c r="J24" s="44"/>
      <c r="K24" s="44"/>
      <c r="L24" s="44"/>
      <c r="M24" s="46"/>
      <c r="N24" s="46"/>
      <c r="O24" s="46">
        <v>1100</v>
      </c>
      <c r="P24" s="46">
        <f>987+50</f>
        <v>1037</v>
      </c>
      <c r="Q24" s="46"/>
      <c r="R24" s="46"/>
      <c r="S24" s="46"/>
      <c r="T24" s="46"/>
      <c r="U24" s="46"/>
      <c r="V24" s="45">
        <f t="shared" si="3"/>
        <v>0</v>
      </c>
      <c r="W24" s="13" t="s">
        <v>29</v>
      </c>
      <c r="X24" s="56"/>
      <c r="Y24" s="32"/>
      <c r="Z24" s="32"/>
      <c r="AA24" s="32"/>
    </row>
    <row r="25" spans="1:27" s="33" customFormat="1" ht="49.9" customHeight="1">
      <c r="A25" s="40" t="s">
        <v>34</v>
      </c>
      <c r="B25" s="9" t="s">
        <v>120</v>
      </c>
      <c r="C25" s="99" t="s">
        <v>70</v>
      </c>
      <c r="D25" s="58"/>
      <c r="E25" s="45">
        <v>3700</v>
      </c>
      <c r="F25" s="21">
        <f t="shared" si="1"/>
        <v>3700</v>
      </c>
      <c r="G25" s="21">
        <v>3300</v>
      </c>
      <c r="H25" s="45">
        <f>G25-I25</f>
        <v>1338</v>
      </c>
      <c r="I25" s="44">
        <v>1962</v>
      </c>
      <c r="J25" s="44">
        <f>E25-G25</f>
        <v>400</v>
      </c>
      <c r="K25" s="44"/>
      <c r="L25" s="44"/>
      <c r="M25" s="46"/>
      <c r="N25" s="46"/>
      <c r="O25" s="46"/>
      <c r="P25" s="46"/>
      <c r="Q25" s="46">
        <v>3300</v>
      </c>
      <c r="R25" s="46">
        <v>3300</v>
      </c>
      <c r="S25" s="46"/>
      <c r="T25" s="46"/>
      <c r="U25" s="46"/>
      <c r="V25" s="45">
        <f t="shared" si="3"/>
        <v>0</v>
      </c>
      <c r="W25" s="13" t="s">
        <v>21</v>
      </c>
      <c r="X25" s="22"/>
      <c r="Y25" s="32"/>
      <c r="Z25" s="32"/>
      <c r="AA25" s="32"/>
    </row>
    <row r="26" spans="1:27" s="33" customFormat="1" ht="39" customHeight="1">
      <c r="A26" s="40" t="s">
        <v>35</v>
      </c>
      <c r="B26" s="9" t="s">
        <v>121</v>
      </c>
      <c r="C26" s="99" t="s">
        <v>70</v>
      </c>
      <c r="D26" s="58"/>
      <c r="E26" s="45">
        <v>7000</v>
      </c>
      <c r="F26" s="21">
        <f t="shared" si="1"/>
        <v>7000</v>
      </c>
      <c r="G26" s="21">
        <f>H26+I26</f>
        <v>6500</v>
      </c>
      <c r="H26" s="45">
        <v>3500</v>
      </c>
      <c r="I26" s="44">
        <v>3000</v>
      </c>
      <c r="J26" s="44">
        <f>E26-G26</f>
        <v>500</v>
      </c>
      <c r="K26" s="44"/>
      <c r="L26" s="44"/>
      <c r="M26" s="59"/>
      <c r="N26" s="59"/>
      <c r="O26" s="46"/>
      <c r="P26" s="46"/>
      <c r="Q26" s="46">
        <v>3500</v>
      </c>
      <c r="R26" s="46">
        <v>3500</v>
      </c>
      <c r="S26" s="46">
        <v>2000</v>
      </c>
      <c r="T26" s="46">
        <v>43</v>
      </c>
      <c r="U26" s="46">
        <v>1000</v>
      </c>
      <c r="V26" s="45">
        <f t="shared" si="3"/>
        <v>1000</v>
      </c>
      <c r="W26" s="13" t="s">
        <v>122</v>
      </c>
      <c r="X26" s="60"/>
      <c r="Y26" s="32"/>
      <c r="Z26" s="32"/>
      <c r="AA26" s="32"/>
    </row>
    <row r="27" spans="1:27" s="33" customFormat="1" ht="39" customHeight="1">
      <c r="A27" s="40" t="s">
        <v>36</v>
      </c>
      <c r="B27" s="9" t="s">
        <v>123</v>
      </c>
      <c r="C27" s="99" t="s">
        <v>70</v>
      </c>
      <c r="D27" s="58"/>
      <c r="E27" s="45">
        <v>3201</v>
      </c>
      <c r="F27" s="21">
        <f t="shared" si="1"/>
        <v>3201</v>
      </c>
      <c r="G27" s="21">
        <f>H27+I27</f>
        <v>2900</v>
      </c>
      <c r="H27" s="45">
        <v>2400</v>
      </c>
      <c r="I27" s="44">
        <v>500</v>
      </c>
      <c r="J27" s="44">
        <f>E27-G27</f>
        <v>301</v>
      </c>
      <c r="K27" s="44"/>
      <c r="L27" s="44"/>
      <c r="M27" s="46"/>
      <c r="N27" s="46"/>
      <c r="O27" s="46"/>
      <c r="P27" s="46"/>
      <c r="Q27" s="46">
        <v>2400</v>
      </c>
      <c r="R27" s="97">
        <v>2346</v>
      </c>
      <c r="S27" s="46"/>
      <c r="T27" s="46"/>
      <c r="U27" s="46">
        <v>500</v>
      </c>
      <c r="V27" s="45">
        <f t="shared" si="3"/>
        <v>500</v>
      </c>
      <c r="W27" s="13" t="s">
        <v>124</v>
      </c>
      <c r="X27" s="61"/>
      <c r="Y27" s="32"/>
      <c r="Z27" s="32"/>
      <c r="AA27" s="32"/>
    </row>
    <row r="28" spans="1:27" s="33" customFormat="1" ht="39" customHeight="1">
      <c r="A28" s="40" t="s">
        <v>37</v>
      </c>
      <c r="B28" s="9" t="s">
        <v>125</v>
      </c>
      <c r="C28" s="99" t="s">
        <v>70</v>
      </c>
      <c r="D28" s="58"/>
      <c r="E28" s="45">
        <v>11000</v>
      </c>
      <c r="F28" s="21">
        <f t="shared" si="1"/>
        <v>11000</v>
      </c>
      <c r="G28" s="21">
        <f>H28+I28</f>
        <v>11000</v>
      </c>
      <c r="H28" s="45">
        <v>3950</v>
      </c>
      <c r="I28" s="44">
        <v>7050</v>
      </c>
      <c r="J28" s="44"/>
      <c r="K28" s="44"/>
      <c r="L28" s="44"/>
      <c r="M28" s="46"/>
      <c r="N28" s="46"/>
      <c r="O28" s="46"/>
      <c r="P28" s="46"/>
      <c r="Q28" s="46"/>
      <c r="R28" s="46"/>
      <c r="S28" s="46">
        <v>3950</v>
      </c>
      <c r="T28" s="46">
        <v>3299</v>
      </c>
      <c r="U28" s="46">
        <v>7050</v>
      </c>
      <c r="V28" s="45">
        <f t="shared" si="3"/>
        <v>7050</v>
      </c>
      <c r="W28" s="13" t="s">
        <v>100</v>
      </c>
      <c r="X28" s="62"/>
      <c r="Y28" s="32"/>
      <c r="Z28" s="32"/>
      <c r="AA28" s="32"/>
    </row>
    <row r="29" spans="1:27" s="33" customFormat="1" ht="39" customHeight="1">
      <c r="A29" s="40" t="s">
        <v>38</v>
      </c>
      <c r="B29" s="10" t="s">
        <v>126</v>
      </c>
      <c r="C29" s="63" t="s">
        <v>96</v>
      </c>
      <c r="D29" s="58"/>
      <c r="E29" s="45">
        <v>20850</v>
      </c>
      <c r="F29" s="21">
        <f t="shared" si="1"/>
        <v>20850</v>
      </c>
      <c r="G29" s="21">
        <v>12400</v>
      </c>
      <c r="H29" s="45">
        <v>745</v>
      </c>
      <c r="I29" s="44">
        <f>G29-H29</f>
        <v>11655</v>
      </c>
      <c r="J29" s="44">
        <f>E29-G29</f>
        <v>8450</v>
      </c>
      <c r="K29" s="59"/>
      <c r="L29" s="59"/>
      <c r="M29" s="46">
        <v>1710</v>
      </c>
      <c r="N29" s="46">
        <f>294+85</f>
        <v>379</v>
      </c>
      <c r="O29" s="46">
        <v>2500</v>
      </c>
      <c r="P29" s="46">
        <v>2500</v>
      </c>
      <c r="Q29" s="46">
        <v>3915</v>
      </c>
      <c r="R29" s="46">
        <v>3915</v>
      </c>
      <c r="S29" s="46"/>
      <c r="T29" s="46"/>
      <c r="U29" s="46">
        <f>G29-Q29-O29-M29</f>
        <v>4275</v>
      </c>
      <c r="V29" s="45">
        <f t="shared" si="3"/>
        <v>4275</v>
      </c>
      <c r="W29" s="13" t="s">
        <v>21</v>
      </c>
      <c r="X29" s="25"/>
      <c r="Y29" s="32"/>
      <c r="Z29" s="32"/>
      <c r="AA29" s="32"/>
    </row>
    <row r="30" spans="1:27" s="64" customFormat="1" ht="34.15" customHeight="1">
      <c r="A30" s="40" t="s">
        <v>39</v>
      </c>
      <c r="B30" s="9" t="s">
        <v>127</v>
      </c>
      <c r="C30" s="99" t="s">
        <v>70</v>
      </c>
      <c r="D30" s="58"/>
      <c r="E30" s="45">
        <v>4600</v>
      </c>
      <c r="F30" s="21">
        <f t="shared" si="1"/>
        <v>4600</v>
      </c>
      <c r="G30" s="21">
        <v>4400</v>
      </c>
      <c r="H30" s="45">
        <v>1500</v>
      </c>
      <c r="I30" s="46">
        <f>G30-H30</f>
        <v>2900</v>
      </c>
      <c r="J30" s="46">
        <f>E30-G30</f>
        <v>200</v>
      </c>
      <c r="K30" s="46"/>
      <c r="L30" s="46"/>
      <c r="M30" s="46"/>
      <c r="N30" s="46"/>
      <c r="O30" s="46"/>
      <c r="P30" s="46"/>
      <c r="Q30" s="46">
        <v>2590</v>
      </c>
      <c r="R30" s="46">
        <v>2590</v>
      </c>
      <c r="S30" s="46">
        <v>300</v>
      </c>
      <c r="T30" s="46"/>
      <c r="U30" s="46">
        <f>G30-M30-S30-Q30-O30</f>
        <v>1510</v>
      </c>
      <c r="V30" s="45">
        <f t="shared" si="3"/>
        <v>1510</v>
      </c>
      <c r="W30" s="13" t="s">
        <v>21</v>
      </c>
      <c r="X30" s="56"/>
    </row>
    <row r="31" spans="1:27" s="64" customFormat="1" ht="38.450000000000003" customHeight="1">
      <c r="A31" s="40" t="s">
        <v>40</v>
      </c>
      <c r="B31" s="9" t="s">
        <v>128</v>
      </c>
      <c r="C31" s="99" t="s">
        <v>74</v>
      </c>
      <c r="D31" s="58"/>
      <c r="E31" s="45">
        <v>6300</v>
      </c>
      <c r="F31" s="21">
        <f t="shared" si="1"/>
        <v>6300</v>
      </c>
      <c r="G31" s="21">
        <v>5600</v>
      </c>
      <c r="H31" s="45">
        <v>1900</v>
      </c>
      <c r="I31" s="46">
        <f>G31-H31</f>
        <v>3700</v>
      </c>
      <c r="J31" s="46">
        <f>E31-G31</f>
        <v>700</v>
      </c>
      <c r="K31" s="46"/>
      <c r="L31" s="46"/>
      <c r="M31" s="46"/>
      <c r="N31" s="46"/>
      <c r="O31" s="46"/>
      <c r="P31" s="46"/>
      <c r="Q31" s="46"/>
      <c r="R31" s="46"/>
      <c r="S31" s="45">
        <f>1900</f>
        <v>1900</v>
      </c>
      <c r="T31" s="45"/>
      <c r="U31" s="46">
        <f>G31-S31</f>
        <v>3700</v>
      </c>
      <c r="V31" s="45">
        <f t="shared" si="3"/>
        <v>3700</v>
      </c>
      <c r="W31" s="13" t="s">
        <v>114</v>
      </c>
      <c r="X31" s="25"/>
    </row>
    <row r="32" spans="1:27" s="64" customFormat="1" ht="45" customHeight="1">
      <c r="A32" s="40" t="s">
        <v>41</v>
      </c>
      <c r="B32" s="9" t="s">
        <v>129</v>
      </c>
      <c r="C32" s="99" t="s">
        <v>74</v>
      </c>
      <c r="D32" s="58"/>
      <c r="E32" s="45">
        <v>1800</v>
      </c>
      <c r="F32" s="21">
        <f t="shared" si="1"/>
        <v>1800</v>
      </c>
      <c r="G32" s="21">
        <f>H32+I32</f>
        <v>1375</v>
      </c>
      <c r="H32" s="45">
        <v>1375</v>
      </c>
      <c r="I32" s="46"/>
      <c r="J32" s="46">
        <f>E32-G32</f>
        <v>425</v>
      </c>
      <c r="K32" s="46"/>
      <c r="L32" s="46"/>
      <c r="M32" s="46"/>
      <c r="N32" s="46"/>
      <c r="O32" s="46"/>
      <c r="P32" s="46"/>
      <c r="Q32" s="46"/>
      <c r="R32" s="46"/>
      <c r="S32" s="45">
        <f>500</f>
        <v>500</v>
      </c>
      <c r="T32" s="45">
        <f>97+50</f>
        <v>147</v>
      </c>
      <c r="U32" s="46">
        <f>H32-S32</f>
        <v>875</v>
      </c>
      <c r="V32" s="45">
        <f t="shared" si="3"/>
        <v>875</v>
      </c>
      <c r="W32" s="13" t="s">
        <v>24</v>
      </c>
      <c r="X32" s="56"/>
    </row>
    <row r="33" spans="1:27" s="64" customFormat="1" ht="47.25" customHeight="1">
      <c r="A33" s="40" t="s">
        <v>42</v>
      </c>
      <c r="B33" s="53" t="s">
        <v>130</v>
      </c>
      <c r="C33" s="13" t="s">
        <v>71</v>
      </c>
      <c r="D33" s="58" t="s">
        <v>131</v>
      </c>
      <c r="E33" s="45">
        <v>3700</v>
      </c>
      <c r="F33" s="21">
        <f t="shared" si="1"/>
        <v>3700</v>
      </c>
      <c r="G33" s="21">
        <f>H33+I33</f>
        <v>3700</v>
      </c>
      <c r="H33" s="45"/>
      <c r="I33" s="46">
        <v>3700</v>
      </c>
      <c r="J33" s="46"/>
      <c r="K33" s="46"/>
      <c r="L33" s="46"/>
      <c r="M33" s="46"/>
      <c r="N33" s="46"/>
      <c r="O33" s="46">
        <v>1800</v>
      </c>
      <c r="P33" s="46">
        <f>1261+242</f>
        <v>1503</v>
      </c>
      <c r="Q33" s="46">
        <v>1900</v>
      </c>
      <c r="R33" s="97">
        <v>838</v>
      </c>
      <c r="S33" s="46"/>
      <c r="T33" s="46"/>
      <c r="U33" s="46"/>
      <c r="V33" s="45">
        <f t="shared" si="3"/>
        <v>0</v>
      </c>
      <c r="W33" s="13" t="s">
        <v>132</v>
      </c>
      <c r="X33" s="65"/>
    </row>
    <row r="34" spans="1:27" s="64" customFormat="1" ht="53.25" customHeight="1">
      <c r="A34" s="40" t="s">
        <v>43</v>
      </c>
      <c r="B34" s="9" t="s">
        <v>133</v>
      </c>
      <c r="C34" s="99" t="s">
        <v>71</v>
      </c>
      <c r="D34" s="58" t="s">
        <v>134</v>
      </c>
      <c r="E34" s="45">
        <v>4413</v>
      </c>
      <c r="F34" s="21">
        <f t="shared" si="1"/>
        <v>4413</v>
      </c>
      <c r="G34" s="21">
        <f>H34+I34</f>
        <v>3000</v>
      </c>
      <c r="H34" s="45">
        <v>3000</v>
      </c>
      <c r="I34" s="46"/>
      <c r="J34" s="46">
        <f>E34-G34</f>
        <v>1413</v>
      </c>
      <c r="K34" s="46"/>
      <c r="L34" s="46"/>
      <c r="M34" s="46"/>
      <c r="N34" s="46"/>
      <c r="O34" s="46">
        <v>1700</v>
      </c>
      <c r="P34" s="46">
        <v>1700</v>
      </c>
      <c r="Q34" s="46">
        <v>1300</v>
      </c>
      <c r="R34" s="46">
        <v>1300</v>
      </c>
      <c r="S34" s="46"/>
      <c r="T34" s="46"/>
      <c r="U34" s="46"/>
      <c r="V34" s="45">
        <f t="shared" si="3"/>
        <v>0</v>
      </c>
      <c r="W34" s="13" t="s">
        <v>33</v>
      </c>
      <c r="X34" s="56"/>
    </row>
    <row r="35" spans="1:27" s="64" customFormat="1" ht="42" customHeight="1">
      <c r="A35" s="40" t="s">
        <v>44</v>
      </c>
      <c r="B35" s="53" t="s">
        <v>135</v>
      </c>
      <c r="C35" s="99" t="s">
        <v>74</v>
      </c>
      <c r="D35" s="58"/>
      <c r="E35" s="45">
        <v>3450</v>
      </c>
      <c r="F35" s="21">
        <f t="shared" si="1"/>
        <v>3450</v>
      </c>
      <c r="G35" s="21">
        <f>H35+I35</f>
        <v>3000</v>
      </c>
      <c r="H35" s="45">
        <v>3000</v>
      </c>
      <c r="I35" s="46"/>
      <c r="J35" s="46">
        <f>E35-G35</f>
        <v>450</v>
      </c>
      <c r="K35" s="46"/>
      <c r="L35" s="46"/>
      <c r="M35" s="46"/>
      <c r="N35" s="46"/>
      <c r="O35" s="46"/>
      <c r="P35" s="46"/>
      <c r="Q35" s="46"/>
      <c r="R35" s="46"/>
      <c r="S35" s="46">
        <v>1200</v>
      </c>
      <c r="T35" s="46">
        <v>80</v>
      </c>
      <c r="U35" s="46">
        <v>1800</v>
      </c>
      <c r="V35" s="45">
        <f t="shared" si="3"/>
        <v>1800</v>
      </c>
      <c r="W35" s="13" t="s">
        <v>32</v>
      </c>
      <c r="X35" s="58"/>
    </row>
    <row r="36" spans="1:27" s="64" customFormat="1" ht="35.450000000000003" customHeight="1">
      <c r="A36" s="40" t="s">
        <v>45</v>
      </c>
      <c r="B36" s="5" t="s">
        <v>136</v>
      </c>
      <c r="C36" s="99" t="s">
        <v>70</v>
      </c>
      <c r="D36" s="58"/>
      <c r="E36" s="45">
        <v>4800</v>
      </c>
      <c r="F36" s="21">
        <f t="shared" si="1"/>
        <v>4800</v>
      </c>
      <c r="G36" s="21">
        <v>2800</v>
      </c>
      <c r="H36" s="45">
        <v>400</v>
      </c>
      <c r="I36" s="46">
        <f>G36-H36</f>
        <v>2400</v>
      </c>
      <c r="J36" s="46">
        <f>E36-G36</f>
        <v>2000</v>
      </c>
      <c r="K36" s="46"/>
      <c r="L36" s="46"/>
      <c r="M36" s="46"/>
      <c r="N36" s="46"/>
      <c r="O36" s="46"/>
      <c r="P36" s="46"/>
      <c r="Q36" s="45">
        <v>400</v>
      </c>
      <c r="R36" s="45">
        <v>400</v>
      </c>
      <c r="S36" s="45">
        <v>546</v>
      </c>
      <c r="T36" s="45">
        <v>283</v>
      </c>
      <c r="U36" s="46">
        <f>G36-S36-Q36</f>
        <v>1854</v>
      </c>
      <c r="V36" s="45">
        <f t="shared" si="3"/>
        <v>1854</v>
      </c>
      <c r="W36" s="13" t="s">
        <v>137</v>
      </c>
      <c r="X36" s="56"/>
    </row>
    <row r="37" spans="1:27" s="64" customFormat="1" ht="37.9" customHeight="1">
      <c r="A37" s="40" t="s">
        <v>46</v>
      </c>
      <c r="B37" s="5" t="s">
        <v>138</v>
      </c>
      <c r="C37" s="99" t="s">
        <v>70</v>
      </c>
      <c r="D37" s="58"/>
      <c r="E37" s="45">
        <v>1150</v>
      </c>
      <c r="F37" s="21">
        <f t="shared" si="1"/>
        <v>1150</v>
      </c>
      <c r="G37" s="21">
        <v>1050</v>
      </c>
      <c r="H37" s="45">
        <v>406</v>
      </c>
      <c r="I37" s="46">
        <f>G37-H37</f>
        <v>644</v>
      </c>
      <c r="J37" s="46">
        <f>E37-G37</f>
        <v>100</v>
      </c>
      <c r="K37" s="46"/>
      <c r="L37" s="46"/>
      <c r="M37" s="46"/>
      <c r="N37" s="46"/>
      <c r="O37" s="46"/>
      <c r="P37" s="46"/>
      <c r="Q37" s="45">
        <v>406.12299999999999</v>
      </c>
      <c r="R37" s="45">
        <v>406</v>
      </c>
      <c r="S37" s="45">
        <v>644</v>
      </c>
      <c r="T37" s="45"/>
      <c r="U37" s="46"/>
      <c r="V37" s="45">
        <f t="shared" si="3"/>
        <v>0</v>
      </c>
      <c r="W37" s="13" t="s">
        <v>137</v>
      </c>
      <c r="X37" s="56"/>
    </row>
    <row r="38" spans="1:27" s="64" customFormat="1" ht="39.6" customHeight="1">
      <c r="A38" s="40" t="s">
        <v>47</v>
      </c>
      <c r="B38" s="53" t="s">
        <v>139</v>
      </c>
      <c r="C38" s="13" t="s">
        <v>74</v>
      </c>
      <c r="D38" s="58"/>
      <c r="E38" s="45">
        <v>1900</v>
      </c>
      <c r="F38" s="21">
        <f t="shared" si="1"/>
        <v>1900</v>
      </c>
      <c r="G38" s="21">
        <f>H38+I38</f>
        <v>1600</v>
      </c>
      <c r="H38" s="45"/>
      <c r="I38" s="46">
        <v>1600</v>
      </c>
      <c r="J38" s="46">
        <f>E38-G38</f>
        <v>300</v>
      </c>
      <c r="K38" s="46"/>
      <c r="L38" s="46"/>
      <c r="M38" s="46"/>
      <c r="N38" s="46"/>
      <c r="O38" s="46"/>
      <c r="P38" s="46"/>
      <c r="Q38" s="46"/>
      <c r="R38" s="46"/>
      <c r="S38" s="45">
        <v>700</v>
      </c>
      <c r="T38" s="45">
        <v>400</v>
      </c>
      <c r="U38" s="46">
        <f>G38-S38</f>
        <v>900</v>
      </c>
      <c r="V38" s="45">
        <f t="shared" si="3"/>
        <v>900</v>
      </c>
      <c r="W38" s="13" t="s">
        <v>132</v>
      </c>
      <c r="X38" s="58"/>
    </row>
    <row r="39" spans="1:27" s="68" customFormat="1" ht="38.450000000000003" customHeight="1">
      <c r="A39" s="40" t="s">
        <v>48</v>
      </c>
      <c r="B39" s="53" t="s">
        <v>140</v>
      </c>
      <c r="C39" s="13" t="s">
        <v>74</v>
      </c>
      <c r="D39" s="58"/>
      <c r="E39" s="45">
        <v>1850</v>
      </c>
      <c r="F39" s="21">
        <f t="shared" si="1"/>
        <v>1850</v>
      </c>
      <c r="G39" s="21">
        <f>H39+I39</f>
        <v>1850</v>
      </c>
      <c r="H39" s="45">
        <v>1850</v>
      </c>
      <c r="I39" s="45"/>
      <c r="J39" s="45"/>
      <c r="K39" s="45"/>
      <c r="L39" s="45"/>
      <c r="M39" s="66"/>
      <c r="N39" s="66"/>
      <c r="O39" s="66"/>
      <c r="P39" s="66"/>
      <c r="Q39" s="46"/>
      <c r="R39" s="46"/>
      <c r="S39" s="45">
        <f>800</f>
        <v>800</v>
      </c>
      <c r="T39" s="45"/>
      <c r="U39" s="46">
        <v>1050</v>
      </c>
      <c r="V39" s="45">
        <f t="shared" si="3"/>
        <v>1050</v>
      </c>
      <c r="W39" s="13" t="s">
        <v>26</v>
      </c>
      <c r="X39" s="25"/>
      <c r="Y39" s="67"/>
      <c r="Z39" s="67"/>
      <c r="AA39" s="67"/>
    </row>
    <row r="40" spans="1:27" s="64" customFormat="1" ht="39.6" customHeight="1">
      <c r="A40" s="40" t="s">
        <v>49</v>
      </c>
      <c r="B40" s="69" t="s">
        <v>141</v>
      </c>
      <c r="C40" s="13" t="s">
        <v>96</v>
      </c>
      <c r="D40" s="58"/>
      <c r="E40" s="45">
        <v>11608</v>
      </c>
      <c r="F40" s="21">
        <f t="shared" si="1"/>
        <v>6608</v>
      </c>
      <c r="G40" s="21">
        <v>6608</v>
      </c>
      <c r="H40" s="45"/>
      <c r="I40" s="46">
        <f>G40</f>
        <v>6608</v>
      </c>
      <c r="J40" s="46"/>
      <c r="K40" s="46"/>
      <c r="L40" s="46"/>
      <c r="M40" s="46"/>
      <c r="N40" s="46"/>
      <c r="O40" s="46"/>
      <c r="P40" s="46"/>
      <c r="Q40" s="46">
        <v>5464</v>
      </c>
      <c r="R40" s="46">
        <v>5464</v>
      </c>
      <c r="S40" s="45"/>
      <c r="T40" s="45"/>
      <c r="U40" s="46">
        <f>G40-Q40</f>
        <v>1144</v>
      </c>
      <c r="V40" s="45">
        <f t="shared" si="3"/>
        <v>1144</v>
      </c>
      <c r="W40" s="13" t="s">
        <v>100</v>
      </c>
      <c r="X40" s="58"/>
    </row>
    <row r="41" spans="1:27" s="33" customFormat="1" ht="29.25" customHeight="1">
      <c r="A41" s="27" t="s">
        <v>23</v>
      </c>
      <c r="B41" s="6" t="s">
        <v>142</v>
      </c>
      <c r="C41" s="7"/>
      <c r="D41" s="36"/>
      <c r="E41" s="29">
        <f>E42</f>
        <v>24491</v>
      </c>
      <c r="F41" s="21">
        <f t="shared" si="1"/>
        <v>24491</v>
      </c>
      <c r="G41" s="21">
        <f>H41+I41</f>
        <v>10252</v>
      </c>
      <c r="H41" s="29">
        <f t="shared" ref="H41:U41" si="10">H42</f>
        <v>5567</v>
      </c>
      <c r="I41" s="29">
        <f t="shared" si="10"/>
        <v>4685</v>
      </c>
      <c r="J41" s="46">
        <f>E41-G41</f>
        <v>14239</v>
      </c>
      <c r="K41" s="29">
        <f t="shared" si="10"/>
        <v>0</v>
      </c>
      <c r="L41" s="29">
        <f t="shared" si="10"/>
        <v>0</v>
      </c>
      <c r="M41" s="29">
        <f t="shared" si="10"/>
        <v>600</v>
      </c>
      <c r="N41" s="29">
        <f t="shared" si="10"/>
        <v>600</v>
      </c>
      <c r="O41" s="29">
        <f t="shared" si="10"/>
        <v>1807</v>
      </c>
      <c r="P41" s="29">
        <f t="shared" si="10"/>
        <v>1807</v>
      </c>
      <c r="Q41" s="29">
        <f t="shared" si="10"/>
        <v>1200</v>
      </c>
      <c r="R41" s="29">
        <f t="shared" si="10"/>
        <v>1200</v>
      </c>
      <c r="S41" s="29">
        <f t="shared" si="10"/>
        <v>2055</v>
      </c>
      <c r="T41" s="29">
        <f t="shared" si="10"/>
        <v>1245</v>
      </c>
      <c r="U41" s="29">
        <f t="shared" si="10"/>
        <v>4590</v>
      </c>
      <c r="V41" s="45">
        <f t="shared" si="3"/>
        <v>4590</v>
      </c>
      <c r="W41" s="50"/>
      <c r="X41" s="39"/>
      <c r="Y41" s="32"/>
      <c r="Z41" s="32"/>
      <c r="AA41" s="32"/>
    </row>
    <row r="42" spans="1:27" s="33" customFormat="1" ht="39" customHeight="1">
      <c r="A42" s="27" t="s">
        <v>9</v>
      </c>
      <c r="B42" s="6" t="s">
        <v>94</v>
      </c>
      <c r="C42" s="7"/>
      <c r="D42" s="28"/>
      <c r="E42" s="29">
        <f>SUM(E43:E48)</f>
        <v>24491</v>
      </c>
      <c r="F42" s="21">
        <f t="shared" si="1"/>
        <v>19806</v>
      </c>
      <c r="G42" s="29">
        <f t="shared" ref="G42:U42" si="11">SUM(G43:G48)</f>
        <v>10252</v>
      </c>
      <c r="H42" s="29">
        <f t="shared" si="11"/>
        <v>5567</v>
      </c>
      <c r="I42" s="29">
        <f t="shared" si="11"/>
        <v>4685</v>
      </c>
      <c r="J42" s="29">
        <f t="shared" si="11"/>
        <v>9554</v>
      </c>
      <c r="K42" s="29">
        <f t="shared" si="11"/>
        <v>0</v>
      </c>
      <c r="L42" s="29">
        <f t="shared" si="11"/>
        <v>0</v>
      </c>
      <c r="M42" s="29">
        <f t="shared" si="11"/>
        <v>600</v>
      </c>
      <c r="N42" s="29">
        <f t="shared" si="11"/>
        <v>600</v>
      </c>
      <c r="O42" s="29">
        <f t="shared" si="11"/>
        <v>1807</v>
      </c>
      <c r="P42" s="29">
        <f t="shared" si="11"/>
        <v>1807</v>
      </c>
      <c r="Q42" s="29">
        <f t="shared" si="11"/>
        <v>1200</v>
      </c>
      <c r="R42" s="29">
        <f t="shared" si="11"/>
        <v>1200</v>
      </c>
      <c r="S42" s="29">
        <f t="shared" si="11"/>
        <v>2055</v>
      </c>
      <c r="T42" s="29">
        <f t="shared" si="11"/>
        <v>1245</v>
      </c>
      <c r="U42" s="29">
        <f t="shared" si="11"/>
        <v>4590</v>
      </c>
      <c r="V42" s="45">
        <f t="shared" si="3"/>
        <v>4590</v>
      </c>
      <c r="W42" s="50"/>
      <c r="X42" s="31"/>
      <c r="Y42" s="32"/>
      <c r="Z42" s="32"/>
      <c r="AA42" s="32"/>
    </row>
    <row r="43" spans="1:27" s="33" customFormat="1" ht="39" customHeight="1">
      <c r="A43" s="40" t="s">
        <v>13</v>
      </c>
      <c r="B43" s="53" t="s">
        <v>143</v>
      </c>
      <c r="C43" s="13" t="s">
        <v>72</v>
      </c>
      <c r="D43" s="43" t="s">
        <v>144</v>
      </c>
      <c r="E43" s="45">
        <v>797</v>
      </c>
      <c r="F43" s="21">
        <f t="shared" si="1"/>
        <v>797</v>
      </c>
      <c r="G43" s="21">
        <f>H43+I43</f>
        <v>797</v>
      </c>
      <c r="H43" s="45">
        <f>M43+O43</f>
        <v>797</v>
      </c>
      <c r="I43" s="45"/>
      <c r="J43" s="46">
        <f>E43-G43</f>
        <v>0</v>
      </c>
      <c r="K43" s="45"/>
      <c r="L43" s="45"/>
      <c r="M43" s="46">
        <v>600</v>
      </c>
      <c r="N43" s="46">
        <v>600</v>
      </c>
      <c r="O43" s="46">
        <f>200-3</f>
        <v>197</v>
      </c>
      <c r="P43" s="46">
        <v>197</v>
      </c>
      <c r="Q43" s="46"/>
      <c r="R43" s="46"/>
      <c r="S43" s="46"/>
      <c r="T43" s="46"/>
      <c r="U43" s="46"/>
      <c r="V43" s="45">
        <f t="shared" si="3"/>
        <v>0</v>
      </c>
      <c r="W43" s="13" t="s">
        <v>145</v>
      </c>
      <c r="X43" s="39"/>
      <c r="Y43" s="32"/>
      <c r="Z43" s="32"/>
      <c r="AA43" s="32"/>
    </row>
    <row r="44" spans="1:27" s="33" customFormat="1" ht="39" customHeight="1">
      <c r="A44" s="40" t="s">
        <v>22</v>
      </c>
      <c r="B44" s="9" t="s">
        <v>146</v>
      </c>
      <c r="C44" s="99" t="s">
        <v>71</v>
      </c>
      <c r="D44" s="43" t="s">
        <v>147</v>
      </c>
      <c r="E44" s="45">
        <v>1700</v>
      </c>
      <c r="F44" s="21">
        <f t="shared" si="1"/>
        <v>1700</v>
      </c>
      <c r="G44" s="21">
        <f>H44+I44</f>
        <v>1060</v>
      </c>
      <c r="H44" s="45">
        <v>1060</v>
      </c>
      <c r="I44" s="45"/>
      <c r="J44" s="46">
        <f>E44-G44</f>
        <v>640</v>
      </c>
      <c r="K44" s="45"/>
      <c r="L44" s="45"/>
      <c r="M44" s="46"/>
      <c r="N44" s="46"/>
      <c r="O44" s="46">
        <v>810</v>
      </c>
      <c r="P44" s="46">
        <v>810</v>
      </c>
      <c r="Q44" s="46">
        <v>250</v>
      </c>
      <c r="R44" s="46">
        <v>250</v>
      </c>
      <c r="S44" s="46"/>
      <c r="T44" s="46"/>
      <c r="U44" s="46"/>
      <c r="V44" s="45">
        <f t="shared" si="3"/>
        <v>0</v>
      </c>
      <c r="W44" s="13" t="s">
        <v>27</v>
      </c>
      <c r="X44" s="39"/>
      <c r="Y44" s="32"/>
      <c r="Z44" s="32"/>
      <c r="AA44" s="32"/>
    </row>
    <row r="45" spans="1:27" s="33" customFormat="1" ht="39" customHeight="1">
      <c r="A45" s="40" t="s">
        <v>23</v>
      </c>
      <c r="B45" s="9" t="s">
        <v>148</v>
      </c>
      <c r="C45" s="99" t="s">
        <v>71</v>
      </c>
      <c r="D45" s="43" t="s">
        <v>149</v>
      </c>
      <c r="E45" s="45">
        <v>1750</v>
      </c>
      <c r="F45" s="21">
        <f t="shared" si="1"/>
        <v>1750</v>
      </c>
      <c r="G45" s="21">
        <f>H45+I45</f>
        <v>1750</v>
      </c>
      <c r="H45" s="45">
        <f>E45</f>
        <v>1750</v>
      </c>
      <c r="I45" s="45"/>
      <c r="J45" s="46">
        <f>E45-G45</f>
        <v>0</v>
      </c>
      <c r="K45" s="45"/>
      <c r="L45" s="45"/>
      <c r="M45" s="46"/>
      <c r="N45" s="46"/>
      <c r="O45" s="46">
        <v>800</v>
      </c>
      <c r="P45" s="46">
        <v>800</v>
      </c>
      <c r="Q45" s="46">
        <v>950</v>
      </c>
      <c r="R45" s="46">
        <v>950</v>
      </c>
      <c r="S45" s="46"/>
      <c r="T45" s="46"/>
      <c r="U45" s="46"/>
      <c r="V45" s="45">
        <f t="shared" si="3"/>
        <v>0</v>
      </c>
      <c r="W45" s="13" t="s">
        <v>150</v>
      </c>
      <c r="X45" s="39"/>
      <c r="Y45" s="32"/>
      <c r="Z45" s="32"/>
      <c r="AA45" s="32"/>
    </row>
    <row r="46" spans="1:27" s="33" customFormat="1" ht="30" customHeight="1">
      <c r="A46" s="40" t="s">
        <v>34</v>
      </c>
      <c r="B46" s="9" t="s">
        <v>151</v>
      </c>
      <c r="C46" s="99" t="s">
        <v>74</v>
      </c>
      <c r="D46" s="43"/>
      <c r="E46" s="45">
        <v>1700</v>
      </c>
      <c r="F46" s="21">
        <f t="shared" si="1"/>
        <v>1700</v>
      </c>
      <c r="G46" s="21">
        <f>H46+I46</f>
        <v>960</v>
      </c>
      <c r="H46" s="45">
        <v>960</v>
      </c>
      <c r="I46" s="45"/>
      <c r="J46" s="46">
        <f>E46-G46</f>
        <v>740</v>
      </c>
      <c r="K46" s="45"/>
      <c r="L46" s="45"/>
      <c r="M46" s="46"/>
      <c r="N46" s="46"/>
      <c r="O46" s="46"/>
      <c r="P46" s="46"/>
      <c r="Q46" s="46"/>
      <c r="R46" s="46"/>
      <c r="S46" s="46">
        <v>810</v>
      </c>
      <c r="T46" s="46"/>
      <c r="U46" s="46">
        <v>150</v>
      </c>
      <c r="V46" s="45">
        <f t="shared" si="3"/>
        <v>150</v>
      </c>
      <c r="W46" s="13" t="s">
        <v>27</v>
      </c>
      <c r="X46" s="39"/>
      <c r="Y46" s="32"/>
      <c r="Z46" s="32"/>
      <c r="AA46" s="32"/>
    </row>
    <row r="47" spans="1:27" s="33" customFormat="1" ht="28.15" customHeight="1">
      <c r="A47" s="40" t="s">
        <v>35</v>
      </c>
      <c r="B47" s="9" t="s">
        <v>152</v>
      </c>
      <c r="C47" s="99">
        <v>2025</v>
      </c>
      <c r="D47" s="43"/>
      <c r="E47" s="45">
        <v>1700</v>
      </c>
      <c r="F47" s="21">
        <f t="shared" si="1"/>
        <v>1700</v>
      </c>
      <c r="G47" s="21">
        <f>H47+I47</f>
        <v>1000</v>
      </c>
      <c r="H47" s="45">
        <v>1000</v>
      </c>
      <c r="I47" s="45"/>
      <c r="J47" s="46">
        <f>E47-G47</f>
        <v>700</v>
      </c>
      <c r="K47" s="45"/>
      <c r="L47" s="45"/>
      <c r="M47" s="46"/>
      <c r="N47" s="46"/>
      <c r="O47" s="46"/>
      <c r="P47" s="46"/>
      <c r="Q47" s="46"/>
      <c r="R47" s="46"/>
      <c r="S47" s="46"/>
      <c r="T47" s="46"/>
      <c r="U47" s="46">
        <v>1000</v>
      </c>
      <c r="V47" s="45">
        <f t="shared" si="3"/>
        <v>1000</v>
      </c>
      <c r="W47" s="13" t="s">
        <v>27</v>
      </c>
      <c r="X47" s="39"/>
      <c r="Y47" s="32"/>
      <c r="Z47" s="32"/>
      <c r="AA47" s="32"/>
    </row>
    <row r="48" spans="1:27" s="33" customFormat="1" ht="28.15" customHeight="1">
      <c r="A48" s="40" t="s">
        <v>36</v>
      </c>
      <c r="B48" s="9" t="s">
        <v>153</v>
      </c>
      <c r="C48" s="99" t="s">
        <v>70</v>
      </c>
      <c r="D48" s="43"/>
      <c r="E48" s="45">
        <v>16844</v>
      </c>
      <c r="F48" s="21">
        <f t="shared" si="1"/>
        <v>12159</v>
      </c>
      <c r="G48" s="21">
        <v>4685</v>
      </c>
      <c r="H48" s="45"/>
      <c r="I48" s="45">
        <v>4685</v>
      </c>
      <c r="J48" s="46">
        <v>7474</v>
      </c>
      <c r="K48" s="45"/>
      <c r="L48" s="45"/>
      <c r="M48" s="46"/>
      <c r="N48" s="46"/>
      <c r="O48" s="46"/>
      <c r="P48" s="46"/>
      <c r="Q48" s="46"/>
      <c r="R48" s="46"/>
      <c r="S48" s="46">
        <v>1245</v>
      </c>
      <c r="T48" s="46">
        <v>1245</v>
      </c>
      <c r="U48" s="46">
        <f>G48-S48</f>
        <v>3440</v>
      </c>
      <c r="V48" s="45">
        <f t="shared" si="3"/>
        <v>3440</v>
      </c>
      <c r="W48" s="13" t="s">
        <v>154</v>
      </c>
      <c r="X48" s="39"/>
      <c r="Y48" s="32"/>
      <c r="Z48" s="32"/>
      <c r="AA48" s="32"/>
    </row>
    <row r="49" spans="1:27" s="33" customFormat="1" ht="25.5" customHeight="1">
      <c r="A49" s="27" t="s">
        <v>34</v>
      </c>
      <c r="B49" s="6" t="s">
        <v>155</v>
      </c>
      <c r="C49" s="7"/>
      <c r="D49" s="36"/>
      <c r="E49" s="29">
        <f>E50+E55+E57</f>
        <v>135885</v>
      </c>
      <c r="F49" s="21">
        <f t="shared" si="1"/>
        <v>89885</v>
      </c>
      <c r="G49" s="29">
        <f t="shared" ref="G49:U49" si="12">G50+G55+G57</f>
        <v>76035</v>
      </c>
      <c r="H49" s="29">
        <f t="shared" si="12"/>
        <v>35088</v>
      </c>
      <c r="I49" s="29">
        <f t="shared" si="12"/>
        <v>40947</v>
      </c>
      <c r="J49" s="29">
        <f t="shared" si="12"/>
        <v>13850</v>
      </c>
      <c r="K49" s="29">
        <f t="shared" si="12"/>
        <v>13813</v>
      </c>
      <c r="L49" s="29">
        <f t="shared" si="12"/>
        <v>6613</v>
      </c>
      <c r="M49" s="29">
        <f t="shared" si="12"/>
        <v>8962</v>
      </c>
      <c r="N49" s="29">
        <f t="shared" si="12"/>
        <v>8863</v>
      </c>
      <c r="O49" s="29">
        <f t="shared" si="12"/>
        <v>8905</v>
      </c>
      <c r="P49" s="29">
        <f t="shared" si="12"/>
        <v>8658</v>
      </c>
      <c r="Q49" s="29">
        <f t="shared" si="12"/>
        <v>13685</v>
      </c>
      <c r="R49" s="29">
        <f t="shared" si="12"/>
        <v>12898</v>
      </c>
      <c r="S49" s="29">
        <f t="shared" si="12"/>
        <v>9960</v>
      </c>
      <c r="T49" s="29">
        <f t="shared" si="12"/>
        <v>5506</v>
      </c>
      <c r="U49" s="29">
        <f t="shared" si="12"/>
        <v>34023</v>
      </c>
      <c r="V49" s="45">
        <f t="shared" si="3"/>
        <v>34023</v>
      </c>
      <c r="W49" s="50"/>
      <c r="X49" s="39"/>
      <c r="Y49" s="32"/>
      <c r="Z49" s="32"/>
      <c r="AA49" s="32"/>
    </row>
    <row r="50" spans="1:27" s="33" customFormat="1" ht="39" customHeight="1">
      <c r="A50" s="34" t="s">
        <v>9</v>
      </c>
      <c r="B50" s="51" t="s">
        <v>156</v>
      </c>
      <c r="C50" s="52"/>
      <c r="D50" s="36"/>
      <c r="E50" s="37">
        <f t="shared" ref="E50:U50" si="13">SUM(E51:E54)</f>
        <v>685</v>
      </c>
      <c r="F50" s="21">
        <f t="shared" si="1"/>
        <v>685</v>
      </c>
      <c r="G50" s="37">
        <f t="shared" si="13"/>
        <v>685</v>
      </c>
      <c r="H50" s="37">
        <f t="shared" si="13"/>
        <v>685</v>
      </c>
      <c r="I50" s="37">
        <f t="shared" si="13"/>
        <v>0</v>
      </c>
      <c r="J50" s="37">
        <f t="shared" si="13"/>
        <v>0</v>
      </c>
      <c r="K50" s="37">
        <f t="shared" si="13"/>
        <v>8213</v>
      </c>
      <c r="L50" s="37">
        <f t="shared" si="13"/>
        <v>4613</v>
      </c>
      <c r="M50" s="37">
        <f t="shared" si="13"/>
        <v>685</v>
      </c>
      <c r="N50" s="37">
        <f t="shared" si="13"/>
        <v>639</v>
      </c>
      <c r="O50" s="37">
        <f t="shared" si="13"/>
        <v>0</v>
      </c>
      <c r="P50" s="37">
        <f t="shared" si="13"/>
        <v>0</v>
      </c>
      <c r="Q50" s="37">
        <f t="shared" si="13"/>
        <v>0</v>
      </c>
      <c r="R50" s="37">
        <f t="shared" si="13"/>
        <v>0</v>
      </c>
      <c r="S50" s="37">
        <f t="shared" si="13"/>
        <v>0</v>
      </c>
      <c r="T50" s="37">
        <f t="shared" si="13"/>
        <v>0</v>
      </c>
      <c r="U50" s="37">
        <f t="shared" si="13"/>
        <v>0</v>
      </c>
      <c r="V50" s="45">
        <f t="shared" si="3"/>
        <v>0</v>
      </c>
      <c r="W50" s="38"/>
      <c r="X50" s="39"/>
      <c r="Y50" s="32"/>
      <c r="Z50" s="32"/>
      <c r="AA50" s="32"/>
    </row>
    <row r="51" spans="1:27" s="33" customFormat="1" ht="39" customHeight="1">
      <c r="A51" s="40" t="s">
        <v>13</v>
      </c>
      <c r="B51" s="53" t="s">
        <v>157</v>
      </c>
      <c r="C51" s="13" t="s">
        <v>104</v>
      </c>
      <c r="D51" s="43" t="s">
        <v>158</v>
      </c>
      <c r="E51" s="44">
        <f>G51</f>
        <v>140</v>
      </c>
      <c r="F51" s="21">
        <f t="shared" si="1"/>
        <v>140</v>
      </c>
      <c r="G51" s="21">
        <f t="shared" ref="G51:G56" si="14">H51+I51</f>
        <v>140</v>
      </c>
      <c r="H51" s="44">
        <f t="shared" ref="H51:H56" si="15">M51</f>
        <v>140</v>
      </c>
      <c r="I51" s="44"/>
      <c r="J51" s="44"/>
      <c r="K51" s="44">
        <v>1463</v>
      </c>
      <c r="L51" s="44">
        <v>1463</v>
      </c>
      <c r="M51" s="46">
        <v>140</v>
      </c>
      <c r="N51" s="46">
        <v>121</v>
      </c>
      <c r="O51" s="46"/>
      <c r="P51" s="46"/>
      <c r="Q51" s="46"/>
      <c r="R51" s="46"/>
      <c r="S51" s="46"/>
      <c r="T51" s="46"/>
      <c r="U51" s="46"/>
      <c r="V51" s="45">
        <f t="shared" si="3"/>
        <v>0</v>
      </c>
      <c r="W51" s="13" t="s">
        <v>24</v>
      </c>
      <c r="X51" s="39"/>
      <c r="Y51" s="32"/>
      <c r="Z51" s="32"/>
      <c r="AA51" s="32"/>
    </row>
    <row r="52" spans="1:27" s="33" customFormat="1" ht="46.9" customHeight="1">
      <c r="A52" s="40" t="s">
        <v>22</v>
      </c>
      <c r="B52" s="9" t="s">
        <v>159</v>
      </c>
      <c r="C52" s="99" t="s">
        <v>104</v>
      </c>
      <c r="D52" s="43" t="s">
        <v>160</v>
      </c>
      <c r="E52" s="44">
        <f>G52</f>
        <v>4</v>
      </c>
      <c r="F52" s="21">
        <f t="shared" si="1"/>
        <v>4</v>
      </c>
      <c r="G52" s="21">
        <f t="shared" si="14"/>
        <v>4</v>
      </c>
      <c r="H52" s="44">
        <f t="shared" si="15"/>
        <v>4</v>
      </c>
      <c r="I52" s="44"/>
      <c r="J52" s="44"/>
      <c r="K52" s="44">
        <v>5600</v>
      </c>
      <c r="L52" s="44">
        <v>2000</v>
      </c>
      <c r="M52" s="46">
        <f>202-198</f>
        <v>4</v>
      </c>
      <c r="N52" s="46">
        <v>4</v>
      </c>
      <c r="O52" s="46"/>
      <c r="P52" s="46"/>
      <c r="Q52" s="46"/>
      <c r="R52" s="46"/>
      <c r="S52" s="46"/>
      <c r="T52" s="46"/>
      <c r="U52" s="46"/>
      <c r="V52" s="45">
        <f t="shared" si="3"/>
        <v>0</v>
      </c>
      <c r="W52" s="13" t="s">
        <v>109</v>
      </c>
      <c r="X52" s="39"/>
      <c r="Y52" s="32"/>
      <c r="Z52" s="32"/>
      <c r="AA52" s="32"/>
    </row>
    <row r="53" spans="1:27" s="33" customFormat="1" ht="39" customHeight="1">
      <c r="A53" s="40" t="s">
        <v>23</v>
      </c>
      <c r="B53" s="9" t="s">
        <v>161</v>
      </c>
      <c r="C53" s="99" t="s">
        <v>104</v>
      </c>
      <c r="D53" s="43" t="s">
        <v>162</v>
      </c>
      <c r="E53" s="44">
        <f>G53</f>
        <v>141</v>
      </c>
      <c r="F53" s="21">
        <f t="shared" si="1"/>
        <v>141</v>
      </c>
      <c r="G53" s="21">
        <f t="shared" si="14"/>
        <v>141</v>
      </c>
      <c r="H53" s="44">
        <f t="shared" si="15"/>
        <v>141</v>
      </c>
      <c r="I53" s="44"/>
      <c r="J53" s="44"/>
      <c r="K53" s="44">
        <v>750</v>
      </c>
      <c r="L53" s="44">
        <v>750</v>
      </c>
      <c r="M53" s="46">
        <v>141</v>
      </c>
      <c r="N53" s="46">
        <v>141</v>
      </c>
      <c r="O53" s="46"/>
      <c r="P53" s="46"/>
      <c r="Q53" s="46"/>
      <c r="R53" s="46"/>
      <c r="S53" s="46"/>
      <c r="T53" s="46"/>
      <c r="U53" s="46"/>
      <c r="V53" s="45">
        <f t="shared" si="3"/>
        <v>0</v>
      </c>
      <c r="W53" s="13" t="s">
        <v>122</v>
      </c>
      <c r="X53" s="39"/>
      <c r="Y53" s="32"/>
      <c r="Z53" s="32"/>
      <c r="AA53" s="32"/>
    </row>
    <row r="54" spans="1:27" s="33" customFormat="1" ht="39" customHeight="1">
      <c r="A54" s="40" t="s">
        <v>34</v>
      </c>
      <c r="B54" s="9" t="s">
        <v>163</v>
      </c>
      <c r="C54" s="99" t="s">
        <v>104</v>
      </c>
      <c r="D54" s="43" t="s">
        <v>164</v>
      </c>
      <c r="E54" s="44">
        <f>G54</f>
        <v>400</v>
      </c>
      <c r="F54" s="21">
        <f t="shared" si="1"/>
        <v>400</v>
      </c>
      <c r="G54" s="21">
        <f t="shared" si="14"/>
        <v>400</v>
      </c>
      <c r="H54" s="44">
        <f t="shared" si="15"/>
        <v>400</v>
      </c>
      <c r="I54" s="44"/>
      <c r="J54" s="44"/>
      <c r="K54" s="44">
        <v>400</v>
      </c>
      <c r="L54" s="44">
        <v>400</v>
      </c>
      <c r="M54" s="44">
        <v>400</v>
      </c>
      <c r="N54" s="44">
        <v>373</v>
      </c>
      <c r="O54" s="44"/>
      <c r="P54" s="44"/>
      <c r="Q54" s="44"/>
      <c r="R54" s="44"/>
      <c r="S54" s="44"/>
      <c r="T54" s="44"/>
      <c r="U54" s="44"/>
      <c r="V54" s="45">
        <f t="shared" si="3"/>
        <v>0</v>
      </c>
      <c r="W54" s="13" t="s">
        <v>31</v>
      </c>
      <c r="X54" s="39"/>
      <c r="Y54" s="32"/>
      <c r="Z54" s="32"/>
      <c r="AA54" s="32"/>
    </row>
    <row r="55" spans="1:27" s="33" customFormat="1" ht="38.450000000000003" customHeight="1">
      <c r="A55" s="34" t="s">
        <v>10</v>
      </c>
      <c r="B55" s="51" t="s">
        <v>102</v>
      </c>
      <c r="C55" s="52"/>
      <c r="D55" s="43"/>
      <c r="E55" s="37">
        <f t="shared" ref="E55:U55" si="16">E56</f>
        <v>900</v>
      </c>
      <c r="F55" s="21">
        <f t="shared" si="1"/>
        <v>900</v>
      </c>
      <c r="G55" s="37">
        <f t="shared" si="16"/>
        <v>900</v>
      </c>
      <c r="H55" s="37">
        <f t="shared" si="16"/>
        <v>900</v>
      </c>
      <c r="I55" s="37">
        <f t="shared" si="16"/>
        <v>0</v>
      </c>
      <c r="J55" s="37">
        <f t="shared" si="16"/>
        <v>0</v>
      </c>
      <c r="K55" s="37">
        <f t="shared" si="16"/>
        <v>5600</v>
      </c>
      <c r="L55" s="37">
        <f t="shared" si="16"/>
        <v>2000</v>
      </c>
      <c r="M55" s="37">
        <f t="shared" si="16"/>
        <v>900</v>
      </c>
      <c r="N55" s="37">
        <f t="shared" si="16"/>
        <v>900</v>
      </c>
      <c r="O55" s="37">
        <f t="shared" si="16"/>
        <v>0</v>
      </c>
      <c r="P55" s="37">
        <f t="shared" si="16"/>
        <v>0</v>
      </c>
      <c r="Q55" s="37">
        <f t="shared" si="16"/>
        <v>0</v>
      </c>
      <c r="R55" s="37"/>
      <c r="S55" s="37">
        <f t="shared" si="16"/>
        <v>0</v>
      </c>
      <c r="T55" s="37"/>
      <c r="U55" s="37">
        <f t="shared" si="16"/>
        <v>0</v>
      </c>
      <c r="V55" s="45">
        <f t="shared" si="3"/>
        <v>0</v>
      </c>
      <c r="W55" s="37"/>
      <c r="X55" s="39"/>
      <c r="Y55" s="32"/>
      <c r="Z55" s="32"/>
      <c r="AA55" s="32"/>
    </row>
    <row r="56" spans="1:27" s="33" customFormat="1" ht="86.25" customHeight="1">
      <c r="A56" s="40" t="s">
        <v>13</v>
      </c>
      <c r="B56" s="9" t="s">
        <v>165</v>
      </c>
      <c r="C56" s="99" t="s">
        <v>104</v>
      </c>
      <c r="D56" s="43" t="s">
        <v>166</v>
      </c>
      <c r="E56" s="44">
        <v>900</v>
      </c>
      <c r="F56" s="21">
        <f t="shared" si="1"/>
        <v>900</v>
      </c>
      <c r="G56" s="21">
        <f t="shared" si="14"/>
        <v>900</v>
      </c>
      <c r="H56" s="44">
        <f t="shared" si="15"/>
        <v>900</v>
      </c>
      <c r="I56" s="44"/>
      <c r="J56" s="44"/>
      <c r="K56" s="44">
        <v>5600</v>
      </c>
      <c r="L56" s="44">
        <v>2000</v>
      </c>
      <c r="M56" s="46">
        <v>900</v>
      </c>
      <c r="N56" s="46">
        <v>900</v>
      </c>
      <c r="O56" s="46"/>
      <c r="P56" s="46"/>
      <c r="Q56" s="46"/>
      <c r="R56" s="46"/>
      <c r="S56" s="46"/>
      <c r="T56" s="46"/>
      <c r="U56" s="46"/>
      <c r="V56" s="45">
        <f t="shared" si="3"/>
        <v>0</v>
      </c>
      <c r="W56" s="13" t="s">
        <v>109</v>
      </c>
      <c r="X56" s="39"/>
      <c r="Y56" s="32"/>
      <c r="Z56" s="32"/>
      <c r="AA56" s="32"/>
    </row>
    <row r="57" spans="1:27" s="33" customFormat="1" ht="39" customHeight="1">
      <c r="A57" s="34" t="s">
        <v>11</v>
      </c>
      <c r="B57" s="35" t="s">
        <v>94</v>
      </c>
      <c r="C57" s="8"/>
      <c r="D57" s="36"/>
      <c r="E57" s="37">
        <f t="shared" ref="E57:U57" si="17">SUM(E58:E95)</f>
        <v>134300</v>
      </c>
      <c r="F57" s="21">
        <f t="shared" si="1"/>
        <v>88300</v>
      </c>
      <c r="G57" s="37">
        <f t="shared" si="17"/>
        <v>74450</v>
      </c>
      <c r="H57" s="37">
        <f t="shared" si="17"/>
        <v>33503</v>
      </c>
      <c r="I57" s="37">
        <f t="shared" si="17"/>
        <v>40947</v>
      </c>
      <c r="J57" s="37">
        <f t="shared" si="17"/>
        <v>13850</v>
      </c>
      <c r="K57" s="37">
        <f t="shared" si="17"/>
        <v>0</v>
      </c>
      <c r="L57" s="37">
        <f t="shared" si="17"/>
        <v>0</v>
      </c>
      <c r="M57" s="37">
        <f t="shared" si="17"/>
        <v>7377</v>
      </c>
      <c r="N57" s="37">
        <f t="shared" si="17"/>
        <v>7324</v>
      </c>
      <c r="O57" s="37">
        <f t="shared" si="17"/>
        <v>8905</v>
      </c>
      <c r="P57" s="37">
        <f t="shared" si="17"/>
        <v>8658</v>
      </c>
      <c r="Q57" s="37">
        <f t="shared" si="17"/>
        <v>13685</v>
      </c>
      <c r="R57" s="37">
        <f t="shared" si="17"/>
        <v>12898</v>
      </c>
      <c r="S57" s="37">
        <f t="shared" si="17"/>
        <v>9960</v>
      </c>
      <c r="T57" s="37">
        <f t="shared" si="17"/>
        <v>5506</v>
      </c>
      <c r="U57" s="37">
        <f t="shared" si="17"/>
        <v>34023</v>
      </c>
      <c r="V57" s="45">
        <f t="shared" si="3"/>
        <v>34023</v>
      </c>
      <c r="W57" s="38"/>
      <c r="X57" s="39"/>
      <c r="Y57" s="32"/>
      <c r="Z57" s="32"/>
      <c r="AA57" s="32"/>
    </row>
    <row r="58" spans="1:27" s="33" customFormat="1" ht="39" customHeight="1">
      <c r="A58" s="40" t="s">
        <v>13</v>
      </c>
      <c r="B58" s="53" t="s">
        <v>167</v>
      </c>
      <c r="C58" s="13">
        <v>2021</v>
      </c>
      <c r="D58" s="43" t="s">
        <v>168</v>
      </c>
      <c r="E58" s="45">
        <v>450</v>
      </c>
      <c r="F58" s="21">
        <f t="shared" si="1"/>
        <v>450</v>
      </c>
      <c r="G58" s="21">
        <f t="shared" ref="G58:G69" si="18">H58+I58</f>
        <v>450</v>
      </c>
      <c r="H58" s="45">
        <v>450</v>
      </c>
      <c r="I58" s="45"/>
      <c r="J58" s="45"/>
      <c r="K58" s="45"/>
      <c r="L58" s="45"/>
      <c r="M58" s="66">
        <v>450</v>
      </c>
      <c r="N58" s="66">
        <v>431</v>
      </c>
      <c r="O58" s="66"/>
      <c r="P58" s="66"/>
      <c r="Q58" s="66"/>
      <c r="R58" s="66"/>
      <c r="S58" s="66"/>
      <c r="T58" s="66"/>
      <c r="U58" s="66"/>
      <c r="V58" s="45">
        <f t="shared" si="3"/>
        <v>0</v>
      </c>
      <c r="W58" s="13" t="s">
        <v>169</v>
      </c>
      <c r="X58" s="39"/>
      <c r="Y58" s="32"/>
      <c r="Z58" s="32"/>
      <c r="AA58" s="32"/>
    </row>
    <row r="59" spans="1:27" s="33" customFormat="1" ht="43.15" customHeight="1">
      <c r="A59" s="40" t="s">
        <v>22</v>
      </c>
      <c r="B59" s="9" t="s">
        <v>170</v>
      </c>
      <c r="C59" s="99" t="s">
        <v>72</v>
      </c>
      <c r="D59" s="43" t="s">
        <v>171</v>
      </c>
      <c r="E59" s="45">
        <v>1000</v>
      </c>
      <c r="F59" s="21">
        <f t="shared" si="1"/>
        <v>1000</v>
      </c>
      <c r="G59" s="21">
        <f t="shared" si="18"/>
        <v>1000</v>
      </c>
      <c r="H59" s="45">
        <v>1000</v>
      </c>
      <c r="I59" s="45"/>
      <c r="J59" s="45"/>
      <c r="K59" s="45"/>
      <c r="L59" s="45"/>
      <c r="M59" s="66">
        <v>550</v>
      </c>
      <c r="N59" s="66">
        <v>550</v>
      </c>
      <c r="O59" s="66">
        <v>450</v>
      </c>
      <c r="P59" s="66">
        <v>400</v>
      </c>
      <c r="Q59" s="66"/>
      <c r="R59" s="66"/>
      <c r="S59" s="66"/>
      <c r="T59" s="66"/>
      <c r="U59" s="66"/>
      <c r="V59" s="45">
        <f t="shared" si="3"/>
        <v>0</v>
      </c>
      <c r="W59" s="13" t="s">
        <v>24</v>
      </c>
      <c r="X59" s="70"/>
      <c r="Y59" s="32"/>
      <c r="Z59" s="32"/>
      <c r="AA59" s="32"/>
    </row>
    <row r="60" spans="1:27" s="33" customFormat="1" ht="42" customHeight="1">
      <c r="A60" s="40" t="s">
        <v>23</v>
      </c>
      <c r="B60" s="53" t="s">
        <v>172</v>
      </c>
      <c r="C60" s="13" t="s">
        <v>72</v>
      </c>
      <c r="D60" s="43" t="s">
        <v>20</v>
      </c>
      <c r="E60" s="45">
        <v>950</v>
      </c>
      <c r="F60" s="21">
        <f t="shared" si="1"/>
        <v>950</v>
      </c>
      <c r="G60" s="21">
        <f t="shared" si="18"/>
        <v>950</v>
      </c>
      <c r="H60" s="45">
        <v>950</v>
      </c>
      <c r="I60" s="45"/>
      <c r="J60" s="45"/>
      <c r="K60" s="45"/>
      <c r="L60" s="45"/>
      <c r="M60" s="66">
        <v>600</v>
      </c>
      <c r="N60" s="66">
        <v>600</v>
      </c>
      <c r="O60" s="66">
        <v>350</v>
      </c>
      <c r="P60" s="66">
        <v>314</v>
      </c>
      <c r="Q60" s="66"/>
      <c r="R60" s="66"/>
      <c r="S60" s="66"/>
      <c r="T60" s="66"/>
      <c r="U60" s="66"/>
      <c r="V60" s="45">
        <f t="shared" si="3"/>
        <v>0</v>
      </c>
      <c r="W60" s="13" t="s">
        <v>173</v>
      </c>
      <c r="X60" s="25"/>
      <c r="Y60" s="32"/>
      <c r="Z60" s="32"/>
      <c r="AA60" s="32"/>
    </row>
    <row r="61" spans="1:27" s="33" customFormat="1" ht="28.9" customHeight="1">
      <c r="A61" s="40" t="s">
        <v>34</v>
      </c>
      <c r="B61" s="53" t="s">
        <v>174</v>
      </c>
      <c r="C61" s="13">
        <v>2021</v>
      </c>
      <c r="D61" s="43" t="s">
        <v>175</v>
      </c>
      <c r="E61" s="45">
        <v>900</v>
      </c>
      <c r="F61" s="21">
        <f t="shared" si="1"/>
        <v>900</v>
      </c>
      <c r="G61" s="21">
        <f t="shared" si="18"/>
        <v>900</v>
      </c>
      <c r="H61" s="45">
        <v>900</v>
      </c>
      <c r="I61" s="45"/>
      <c r="J61" s="45"/>
      <c r="K61" s="45"/>
      <c r="L61" s="45"/>
      <c r="M61" s="66">
        <v>900</v>
      </c>
      <c r="N61" s="66">
        <v>889</v>
      </c>
      <c r="O61" s="66"/>
      <c r="P61" s="66"/>
      <c r="Q61" s="66"/>
      <c r="R61" s="66"/>
      <c r="S61" s="66"/>
      <c r="T61" s="66"/>
      <c r="U61" s="66"/>
      <c r="V61" s="45">
        <f t="shared" si="3"/>
        <v>0</v>
      </c>
      <c r="W61" s="13" t="s">
        <v>176</v>
      </c>
      <c r="X61" s="55"/>
      <c r="Y61" s="32"/>
      <c r="Z61" s="32"/>
      <c r="AA61" s="32"/>
    </row>
    <row r="62" spans="1:27" s="33" customFormat="1" ht="28.9" customHeight="1">
      <c r="A62" s="40" t="s">
        <v>35</v>
      </c>
      <c r="B62" s="9" t="s">
        <v>177</v>
      </c>
      <c r="C62" s="99">
        <v>2021</v>
      </c>
      <c r="D62" s="58" t="s">
        <v>178</v>
      </c>
      <c r="E62" s="66">
        <v>700</v>
      </c>
      <c r="F62" s="21">
        <f t="shared" si="1"/>
        <v>700</v>
      </c>
      <c r="G62" s="21">
        <f t="shared" si="18"/>
        <v>700</v>
      </c>
      <c r="H62" s="66">
        <v>700</v>
      </c>
      <c r="I62" s="66"/>
      <c r="J62" s="66"/>
      <c r="K62" s="66"/>
      <c r="L62" s="66"/>
      <c r="M62" s="46">
        <v>700</v>
      </c>
      <c r="N62" s="46">
        <v>677</v>
      </c>
      <c r="O62" s="46"/>
      <c r="P62" s="46"/>
      <c r="Q62" s="46"/>
      <c r="R62" s="46"/>
      <c r="S62" s="46"/>
      <c r="T62" s="46"/>
      <c r="U62" s="46"/>
      <c r="V62" s="45">
        <f t="shared" si="3"/>
        <v>0</v>
      </c>
      <c r="W62" s="13" t="s">
        <v>150</v>
      </c>
      <c r="X62" s="71"/>
      <c r="Y62" s="32"/>
      <c r="Z62" s="32"/>
      <c r="AA62" s="32"/>
    </row>
    <row r="63" spans="1:27" s="33" customFormat="1" ht="28.9" customHeight="1">
      <c r="A63" s="40" t="s">
        <v>36</v>
      </c>
      <c r="B63" s="9" t="s">
        <v>179</v>
      </c>
      <c r="C63" s="99" t="s">
        <v>72</v>
      </c>
      <c r="D63" s="58" t="s">
        <v>180</v>
      </c>
      <c r="E63" s="45">
        <v>800</v>
      </c>
      <c r="F63" s="21">
        <f t="shared" si="1"/>
        <v>800</v>
      </c>
      <c r="G63" s="21">
        <f t="shared" si="18"/>
        <v>800</v>
      </c>
      <c r="H63" s="45">
        <v>800</v>
      </c>
      <c r="I63" s="45"/>
      <c r="J63" s="45"/>
      <c r="K63" s="45"/>
      <c r="L63" s="45"/>
      <c r="M63" s="66">
        <v>568</v>
      </c>
      <c r="N63" s="66">
        <v>568</v>
      </c>
      <c r="O63" s="66">
        <v>232</v>
      </c>
      <c r="P63" s="66">
        <v>228</v>
      </c>
      <c r="Q63" s="66"/>
      <c r="R63" s="66"/>
      <c r="S63" s="66"/>
      <c r="T63" s="66"/>
      <c r="U63" s="66"/>
      <c r="V63" s="45">
        <f t="shared" si="3"/>
        <v>0</v>
      </c>
      <c r="W63" s="13" t="s">
        <v>122</v>
      </c>
      <c r="X63" s="55"/>
      <c r="Y63" s="32"/>
      <c r="Z63" s="32"/>
      <c r="AA63" s="32"/>
    </row>
    <row r="64" spans="1:27" s="33" customFormat="1" ht="36.6" customHeight="1">
      <c r="A64" s="40" t="s">
        <v>37</v>
      </c>
      <c r="B64" s="9" t="s">
        <v>181</v>
      </c>
      <c r="C64" s="99" t="s">
        <v>72</v>
      </c>
      <c r="D64" s="12" t="s">
        <v>182</v>
      </c>
      <c r="E64" s="45">
        <v>3215</v>
      </c>
      <c r="F64" s="21">
        <f t="shared" si="1"/>
        <v>3215</v>
      </c>
      <c r="G64" s="21">
        <f t="shared" si="18"/>
        <v>3215</v>
      </c>
      <c r="H64" s="45">
        <v>3215</v>
      </c>
      <c r="I64" s="45"/>
      <c r="J64" s="45"/>
      <c r="K64" s="45"/>
      <c r="L64" s="45"/>
      <c r="M64" s="45">
        <v>1200</v>
      </c>
      <c r="N64" s="45">
        <v>1200</v>
      </c>
      <c r="O64" s="45">
        <f>2064-49</f>
        <v>2015</v>
      </c>
      <c r="P64" s="45">
        <v>2015</v>
      </c>
      <c r="Q64" s="45"/>
      <c r="R64" s="45"/>
      <c r="S64" s="45"/>
      <c r="T64" s="45"/>
      <c r="U64" s="45"/>
      <c r="V64" s="45">
        <f t="shared" si="3"/>
        <v>0</v>
      </c>
      <c r="W64" s="13" t="s">
        <v>109</v>
      </c>
      <c r="X64" s="72"/>
      <c r="Y64" s="32"/>
      <c r="Z64" s="32"/>
      <c r="AA64" s="32"/>
    </row>
    <row r="65" spans="1:27" s="33" customFormat="1" ht="53.45" customHeight="1">
      <c r="A65" s="40" t="s">
        <v>38</v>
      </c>
      <c r="B65" s="9" t="s">
        <v>183</v>
      </c>
      <c r="C65" s="99" t="s">
        <v>72</v>
      </c>
      <c r="D65" s="12" t="s">
        <v>184</v>
      </c>
      <c r="E65" s="45">
        <v>5017</v>
      </c>
      <c r="F65" s="21">
        <f t="shared" si="1"/>
        <v>5017</v>
      </c>
      <c r="G65" s="21">
        <f t="shared" si="18"/>
        <v>5017</v>
      </c>
      <c r="H65" s="45">
        <v>5017</v>
      </c>
      <c r="I65" s="45"/>
      <c r="J65" s="45"/>
      <c r="K65" s="45"/>
      <c r="L65" s="21"/>
      <c r="M65" s="45">
        <v>2409</v>
      </c>
      <c r="N65" s="45">
        <v>2409</v>
      </c>
      <c r="O65" s="45">
        <f>2691-83</f>
        <v>2608</v>
      </c>
      <c r="P65" s="45">
        <v>2608</v>
      </c>
      <c r="Q65" s="45"/>
      <c r="R65" s="45"/>
      <c r="S65" s="45"/>
      <c r="T65" s="45"/>
      <c r="U65" s="45"/>
      <c r="V65" s="45">
        <f t="shared" si="3"/>
        <v>0</v>
      </c>
      <c r="W65" s="13" t="s">
        <v>109</v>
      </c>
      <c r="X65" s="72"/>
      <c r="Y65" s="32"/>
      <c r="Z65" s="32"/>
      <c r="AA65" s="32"/>
    </row>
    <row r="66" spans="1:27" s="33" customFormat="1" ht="37.9" customHeight="1">
      <c r="A66" s="40" t="s">
        <v>39</v>
      </c>
      <c r="B66" s="53" t="s">
        <v>185</v>
      </c>
      <c r="C66" s="13" t="s">
        <v>73</v>
      </c>
      <c r="D66" s="12"/>
      <c r="E66" s="46">
        <v>2000</v>
      </c>
      <c r="F66" s="21">
        <f t="shared" si="1"/>
        <v>2000</v>
      </c>
      <c r="G66" s="21">
        <f t="shared" si="18"/>
        <v>2000</v>
      </c>
      <c r="H66" s="46">
        <v>2000</v>
      </c>
      <c r="I66" s="45"/>
      <c r="J66" s="45"/>
      <c r="K66" s="45"/>
      <c r="L66" s="21"/>
      <c r="M66" s="45"/>
      <c r="N66" s="45"/>
      <c r="O66" s="45"/>
      <c r="P66" s="45"/>
      <c r="Q66" s="46">
        <v>1000</v>
      </c>
      <c r="R66" s="46">
        <v>1000</v>
      </c>
      <c r="S66" s="46">
        <v>1000</v>
      </c>
      <c r="T66" s="46">
        <v>936</v>
      </c>
      <c r="U66" s="46"/>
      <c r="V66" s="45">
        <f t="shared" si="3"/>
        <v>0</v>
      </c>
      <c r="W66" s="13" t="s">
        <v>109</v>
      </c>
      <c r="X66" s="72"/>
      <c r="Y66" s="32"/>
      <c r="Z66" s="32"/>
      <c r="AA66" s="32"/>
    </row>
    <row r="67" spans="1:27" s="33" customFormat="1" ht="33.6" customHeight="1">
      <c r="A67" s="40" t="s">
        <v>40</v>
      </c>
      <c r="B67" s="53" t="s">
        <v>186</v>
      </c>
      <c r="C67" s="13" t="s">
        <v>73</v>
      </c>
      <c r="D67" s="12"/>
      <c r="E67" s="46">
        <v>850</v>
      </c>
      <c r="F67" s="21">
        <f t="shared" si="1"/>
        <v>850</v>
      </c>
      <c r="G67" s="21">
        <f t="shared" si="18"/>
        <v>850</v>
      </c>
      <c r="H67" s="46">
        <v>850</v>
      </c>
      <c r="I67" s="45"/>
      <c r="J67" s="45"/>
      <c r="K67" s="45"/>
      <c r="L67" s="21"/>
      <c r="M67" s="45"/>
      <c r="N67" s="45"/>
      <c r="O67" s="45"/>
      <c r="P67" s="45"/>
      <c r="Q67" s="46">
        <v>500</v>
      </c>
      <c r="R67" s="46">
        <v>500</v>
      </c>
      <c r="S67" s="46">
        <v>350</v>
      </c>
      <c r="T67" s="46">
        <v>302</v>
      </c>
      <c r="U67" s="46"/>
      <c r="V67" s="45">
        <f t="shared" si="3"/>
        <v>0</v>
      </c>
      <c r="W67" s="13" t="s">
        <v>30</v>
      </c>
      <c r="X67" s="72"/>
      <c r="Y67" s="32"/>
      <c r="Z67" s="32"/>
      <c r="AA67" s="32"/>
    </row>
    <row r="68" spans="1:27" s="33" customFormat="1" ht="34.15" customHeight="1">
      <c r="A68" s="40" t="s">
        <v>41</v>
      </c>
      <c r="B68" s="53" t="s">
        <v>187</v>
      </c>
      <c r="C68" s="13" t="s">
        <v>73</v>
      </c>
      <c r="D68" s="12"/>
      <c r="E68" s="46">
        <f>G68</f>
        <v>1143</v>
      </c>
      <c r="F68" s="21">
        <f t="shared" si="1"/>
        <v>1143</v>
      </c>
      <c r="G68" s="21">
        <f t="shared" si="18"/>
        <v>1143</v>
      </c>
      <c r="H68" s="46">
        <v>1143</v>
      </c>
      <c r="I68" s="45"/>
      <c r="J68" s="45"/>
      <c r="K68" s="45"/>
      <c r="L68" s="21"/>
      <c r="M68" s="45"/>
      <c r="N68" s="45"/>
      <c r="O68" s="45"/>
      <c r="P68" s="45"/>
      <c r="Q68" s="46">
        <v>1143</v>
      </c>
      <c r="R68" s="46">
        <v>1143</v>
      </c>
      <c r="S68" s="46"/>
      <c r="T68" s="46"/>
      <c r="U68" s="46"/>
      <c r="V68" s="45">
        <f t="shared" si="3"/>
        <v>0</v>
      </c>
      <c r="W68" s="13" t="s">
        <v>28</v>
      </c>
      <c r="X68" s="9"/>
      <c r="Y68" s="32"/>
      <c r="Z68" s="32"/>
      <c r="AA68" s="32"/>
    </row>
    <row r="69" spans="1:27" s="33" customFormat="1" ht="36" customHeight="1">
      <c r="A69" s="40" t="s">
        <v>42</v>
      </c>
      <c r="B69" s="53" t="s">
        <v>188</v>
      </c>
      <c r="C69" s="13">
        <v>2023</v>
      </c>
      <c r="D69" s="12"/>
      <c r="E69" s="46">
        <v>900</v>
      </c>
      <c r="F69" s="21">
        <f t="shared" si="1"/>
        <v>900</v>
      </c>
      <c r="G69" s="21">
        <f t="shared" si="18"/>
        <v>900</v>
      </c>
      <c r="H69" s="46">
        <v>900</v>
      </c>
      <c r="I69" s="45"/>
      <c r="J69" s="45"/>
      <c r="K69" s="45"/>
      <c r="L69" s="21"/>
      <c r="M69" s="45"/>
      <c r="N69" s="45"/>
      <c r="O69" s="45"/>
      <c r="P69" s="45"/>
      <c r="Q69" s="46">
        <v>900</v>
      </c>
      <c r="R69" s="46">
        <f>839+50</f>
        <v>889</v>
      </c>
      <c r="S69" s="46"/>
      <c r="T69" s="46"/>
      <c r="U69" s="46"/>
      <c r="V69" s="45">
        <f t="shared" si="3"/>
        <v>0</v>
      </c>
      <c r="W69" s="13" t="s">
        <v>29</v>
      </c>
      <c r="X69" s="72"/>
      <c r="Y69" s="32"/>
      <c r="Z69" s="32"/>
      <c r="AA69" s="32"/>
    </row>
    <row r="70" spans="1:27" s="64" customFormat="1" ht="40.15" customHeight="1">
      <c r="A70" s="40" t="s">
        <v>43</v>
      </c>
      <c r="B70" s="53" t="s">
        <v>189</v>
      </c>
      <c r="C70" s="13">
        <v>2023</v>
      </c>
      <c r="D70" s="58"/>
      <c r="E70" s="46">
        <v>1050</v>
      </c>
      <c r="F70" s="21">
        <f t="shared" si="1"/>
        <v>1050</v>
      </c>
      <c r="G70" s="21">
        <v>1050</v>
      </c>
      <c r="H70" s="46">
        <f>G70-I70</f>
        <v>40</v>
      </c>
      <c r="I70" s="46">
        <v>1010</v>
      </c>
      <c r="J70" s="46"/>
      <c r="K70" s="46"/>
      <c r="L70" s="46"/>
      <c r="M70" s="46"/>
      <c r="N70" s="46"/>
      <c r="O70" s="45"/>
      <c r="P70" s="45"/>
      <c r="Q70" s="46">
        <v>1050</v>
      </c>
      <c r="R70" s="46">
        <f>985+40</f>
        <v>1025</v>
      </c>
      <c r="S70" s="46"/>
      <c r="T70" s="46"/>
      <c r="U70" s="46"/>
      <c r="V70" s="45">
        <f t="shared" si="3"/>
        <v>0</v>
      </c>
      <c r="W70" s="13" t="s">
        <v>32</v>
      </c>
      <c r="X70" s="56"/>
    </row>
    <row r="71" spans="1:27" s="64" customFormat="1" ht="28.9" customHeight="1">
      <c r="A71" s="40" t="s">
        <v>44</v>
      </c>
      <c r="B71" s="53" t="s">
        <v>190</v>
      </c>
      <c r="C71" s="13" t="s">
        <v>73</v>
      </c>
      <c r="D71" s="58"/>
      <c r="E71" s="46">
        <f>G71</f>
        <v>947</v>
      </c>
      <c r="F71" s="21">
        <f t="shared" si="1"/>
        <v>947</v>
      </c>
      <c r="G71" s="21">
        <f t="shared" ref="G71:G94" si="19">H71+I71</f>
        <v>947</v>
      </c>
      <c r="H71" s="46">
        <f>247+40</f>
        <v>287</v>
      </c>
      <c r="I71" s="46">
        <v>660</v>
      </c>
      <c r="J71" s="46"/>
      <c r="K71" s="46"/>
      <c r="L71" s="46"/>
      <c r="M71" s="46"/>
      <c r="N71" s="46"/>
      <c r="O71" s="45"/>
      <c r="P71" s="45"/>
      <c r="Q71" s="46">
        <v>947</v>
      </c>
      <c r="R71" s="46">
        <f>Q71-61</f>
        <v>886</v>
      </c>
      <c r="S71" s="46"/>
      <c r="T71" s="46"/>
      <c r="U71" s="46"/>
      <c r="V71" s="45">
        <f t="shared" si="3"/>
        <v>0</v>
      </c>
      <c r="W71" s="13" t="s">
        <v>176</v>
      </c>
      <c r="X71" s="56"/>
    </row>
    <row r="72" spans="1:27" s="64" customFormat="1" ht="33.6" customHeight="1">
      <c r="A72" s="40" t="s">
        <v>45</v>
      </c>
      <c r="B72" s="53" t="s">
        <v>191</v>
      </c>
      <c r="C72" s="13">
        <v>2024</v>
      </c>
      <c r="D72" s="58"/>
      <c r="E72" s="45">
        <v>1100</v>
      </c>
      <c r="F72" s="21">
        <f t="shared" si="1"/>
        <v>1100</v>
      </c>
      <c r="G72" s="21">
        <f t="shared" si="19"/>
        <v>1000</v>
      </c>
      <c r="H72" s="45">
        <v>1000</v>
      </c>
      <c r="I72" s="46"/>
      <c r="J72" s="46">
        <f>E72-G72</f>
        <v>100</v>
      </c>
      <c r="K72" s="46"/>
      <c r="L72" s="46"/>
      <c r="M72" s="46"/>
      <c r="N72" s="46"/>
      <c r="O72" s="45"/>
      <c r="P72" s="45"/>
      <c r="Q72" s="46"/>
      <c r="R72" s="46"/>
      <c r="S72" s="46">
        <v>1000</v>
      </c>
      <c r="T72" s="46">
        <v>1000</v>
      </c>
      <c r="U72" s="46"/>
      <c r="V72" s="45">
        <f t="shared" si="3"/>
        <v>0</v>
      </c>
      <c r="W72" s="13" t="s">
        <v>69</v>
      </c>
      <c r="X72" s="56"/>
    </row>
    <row r="73" spans="1:27" s="64" customFormat="1" ht="33.6" customHeight="1">
      <c r="A73" s="40" t="s">
        <v>46</v>
      </c>
      <c r="B73" s="53" t="s">
        <v>192</v>
      </c>
      <c r="C73" s="13">
        <v>2024</v>
      </c>
      <c r="D73" s="58"/>
      <c r="E73" s="45">
        <v>1100</v>
      </c>
      <c r="F73" s="21">
        <f t="shared" ref="F73:F125" si="20">G73+J73</f>
        <v>1100</v>
      </c>
      <c r="G73" s="21">
        <f t="shared" si="19"/>
        <v>1100</v>
      </c>
      <c r="H73" s="45">
        <v>1100</v>
      </c>
      <c r="I73" s="46"/>
      <c r="J73" s="46"/>
      <c r="K73" s="46"/>
      <c r="L73" s="46"/>
      <c r="M73" s="46"/>
      <c r="N73" s="46"/>
      <c r="O73" s="45"/>
      <c r="P73" s="45"/>
      <c r="Q73" s="46"/>
      <c r="R73" s="46"/>
      <c r="S73" s="46">
        <v>1100</v>
      </c>
      <c r="T73" s="46">
        <v>324</v>
      </c>
      <c r="U73" s="46"/>
      <c r="V73" s="45">
        <f t="shared" ref="V73:V125" si="21">U73</f>
        <v>0</v>
      </c>
      <c r="W73" s="13" t="s">
        <v>145</v>
      </c>
      <c r="X73" s="56"/>
    </row>
    <row r="74" spans="1:27" s="64" customFormat="1" ht="33.6" customHeight="1">
      <c r="A74" s="40" t="s">
        <v>47</v>
      </c>
      <c r="B74" s="73" t="s">
        <v>193</v>
      </c>
      <c r="C74" s="74" t="s">
        <v>74</v>
      </c>
      <c r="D74" s="58"/>
      <c r="E74" s="45">
        <v>750</v>
      </c>
      <c r="F74" s="21">
        <f t="shared" si="20"/>
        <v>750</v>
      </c>
      <c r="G74" s="21">
        <f t="shared" si="19"/>
        <v>750</v>
      </c>
      <c r="H74" s="45">
        <v>750</v>
      </c>
      <c r="I74" s="46"/>
      <c r="J74" s="46"/>
      <c r="K74" s="46"/>
      <c r="L74" s="46"/>
      <c r="M74" s="46"/>
      <c r="N74" s="46"/>
      <c r="O74" s="45"/>
      <c r="P74" s="45"/>
      <c r="Q74" s="46"/>
      <c r="R74" s="46"/>
      <c r="S74" s="46">
        <v>400</v>
      </c>
      <c r="T74" s="46">
        <f>327+40</f>
        <v>367</v>
      </c>
      <c r="U74" s="46">
        <v>350</v>
      </c>
      <c r="V74" s="45">
        <f t="shared" si="21"/>
        <v>350</v>
      </c>
      <c r="W74" s="13" t="s">
        <v>176</v>
      </c>
      <c r="X74" s="56"/>
    </row>
    <row r="75" spans="1:27" s="64" customFormat="1" ht="38.450000000000003" customHeight="1">
      <c r="A75" s="40" t="s">
        <v>48</v>
      </c>
      <c r="B75" s="53" t="s">
        <v>194</v>
      </c>
      <c r="C75" s="13" t="s">
        <v>74</v>
      </c>
      <c r="D75" s="58"/>
      <c r="E75" s="45">
        <v>750</v>
      </c>
      <c r="F75" s="21">
        <f t="shared" si="20"/>
        <v>750</v>
      </c>
      <c r="G75" s="21">
        <f t="shared" si="19"/>
        <v>750</v>
      </c>
      <c r="H75" s="45">
        <v>750</v>
      </c>
      <c r="I75" s="46"/>
      <c r="J75" s="46"/>
      <c r="K75" s="46"/>
      <c r="L75" s="46"/>
      <c r="M75" s="46"/>
      <c r="N75" s="46"/>
      <c r="O75" s="45"/>
      <c r="P75" s="45"/>
      <c r="Q75" s="46"/>
      <c r="R75" s="46"/>
      <c r="S75" s="46">
        <v>400</v>
      </c>
      <c r="T75" s="46">
        <v>400</v>
      </c>
      <c r="U75" s="46">
        <v>350</v>
      </c>
      <c r="V75" s="45">
        <f t="shared" si="21"/>
        <v>350</v>
      </c>
      <c r="W75" s="13" t="s">
        <v>31</v>
      </c>
      <c r="X75" s="56"/>
    </row>
    <row r="76" spans="1:27" s="64" customFormat="1" ht="38.450000000000003" customHeight="1">
      <c r="A76" s="40" t="s">
        <v>49</v>
      </c>
      <c r="B76" s="49" t="s">
        <v>195</v>
      </c>
      <c r="C76" s="99">
        <v>2024</v>
      </c>
      <c r="D76" s="58"/>
      <c r="E76" s="45">
        <v>600</v>
      </c>
      <c r="F76" s="21">
        <f t="shared" si="20"/>
        <v>600</v>
      </c>
      <c r="G76" s="21">
        <f t="shared" si="19"/>
        <v>600</v>
      </c>
      <c r="H76" s="45">
        <v>600</v>
      </c>
      <c r="I76" s="46"/>
      <c r="J76" s="46"/>
      <c r="K76" s="46"/>
      <c r="L76" s="46"/>
      <c r="M76" s="46"/>
      <c r="N76" s="46"/>
      <c r="O76" s="45"/>
      <c r="P76" s="45"/>
      <c r="Q76" s="46"/>
      <c r="R76" s="46"/>
      <c r="S76" s="46">
        <v>600</v>
      </c>
      <c r="T76" s="46">
        <v>524</v>
      </c>
      <c r="U76" s="46"/>
      <c r="V76" s="45">
        <f t="shared" si="21"/>
        <v>0</v>
      </c>
      <c r="W76" s="13" t="s">
        <v>28</v>
      </c>
      <c r="X76" s="56"/>
    </row>
    <row r="77" spans="1:27" s="64" customFormat="1" ht="29.45" customHeight="1">
      <c r="A77" s="40" t="s">
        <v>50</v>
      </c>
      <c r="B77" s="53" t="s">
        <v>196</v>
      </c>
      <c r="C77" s="13" t="s">
        <v>74</v>
      </c>
      <c r="D77" s="58"/>
      <c r="E77" s="45">
        <v>1300</v>
      </c>
      <c r="F77" s="21">
        <f t="shared" si="20"/>
        <v>1300</v>
      </c>
      <c r="G77" s="21">
        <f t="shared" si="19"/>
        <v>1300</v>
      </c>
      <c r="H77" s="45">
        <v>1300</v>
      </c>
      <c r="I77" s="46"/>
      <c r="J77" s="46"/>
      <c r="K77" s="46"/>
      <c r="L77" s="46"/>
      <c r="M77" s="46"/>
      <c r="N77" s="46"/>
      <c r="O77" s="45"/>
      <c r="P77" s="45"/>
      <c r="Q77" s="46"/>
      <c r="R77" s="46"/>
      <c r="S77" s="46">
        <v>700</v>
      </c>
      <c r="T77" s="46">
        <v>700</v>
      </c>
      <c r="U77" s="46">
        <v>600</v>
      </c>
      <c r="V77" s="45">
        <f t="shared" si="21"/>
        <v>600</v>
      </c>
      <c r="W77" s="13" t="s">
        <v>197</v>
      </c>
      <c r="X77" s="56"/>
    </row>
    <row r="78" spans="1:27" s="64" customFormat="1" ht="29.45" customHeight="1">
      <c r="A78" s="40" t="s">
        <v>51</v>
      </c>
      <c r="B78" s="53" t="s">
        <v>198</v>
      </c>
      <c r="C78" s="13">
        <v>2025</v>
      </c>
      <c r="D78" s="58"/>
      <c r="E78" s="45">
        <v>800</v>
      </c>
      <c r="F78" s="21">
        <f t="shared" si="20"/>
        <v>800</v>
      </c>
      <c r="G78" s="21">
        <f t="shared" si="19"/>
        <v>800</v>
      </c>
      <c r="H78" s="45">
        <v>800</v>
      </c>
      <c r="I78" s="46"/>
      <c r="J78" s="46"/>
      <c r="K78" s="46"/>
      <c r="L78" s="46"/>
      <c r="M78" s="46"/>
      <c r="N78" s="46"/>
      <c r="O78" s="45"/>
      <c r="P78" s="45"/>
      <c r="Q78" s="46"/>
      <c r="R78" s="46"/>
      <c r="S78" s="46"/>
      <c r="T78" s="46"/>
      <c r="U78" s="46">
        <v>800</v>
      </c>
      <c r="V78" s="45">
        <f t="shared" si="21"/>
        <v>800</v>
      </c>
      <c r="W78" s="13" t="s">
        <v>199</v>
      </c>
      <c r="X78" s="56"/>
    </row>
    <row r="79" spans="1:27" s="64" customFormat="1" ht="29.45" customHeight="1">
      <c r="A79" s="40" t="s">
        <v>52</v>
      </c>
      <c r="B79" s="53" t="s">
        <v>200</v>
      </c>
      <c r="C79" s="13">
        <v>2025</v>
      </c>
      <c r="D79" s="58"/>
      <c r="E79" s="45">
        <v>950</v>
      </c>
      <c r="F79" s="21">
        <f t="shared" si="20"/>
        <v>950</v>
      </c>
      <c r="G79" s="21">
        <f t="shared" si="19"/>
        <v>950</v>
      </c>
      <c r="H79" s="45">
        <v>950</v>
      </c>
      <c r="I79" s="46"/>
      <c r="J79" s="46"/>
      <c r="K79" s="46"/>
      <c r="L79" s="46"/>
      <c r="M79" s="46"/>
      <c r="N79" s="46"/>
      <c r="O79" s="45"/>
      <c r="P79" s="45"/>
      <c r="Q79" s="46"/>
      <c r="R79" s="46"/>
      <c r="S79" s="46"/>
      <c r="T79" s="46"/>
      <c r="U79" s="46">
        <v>950</v>
      </c>
      <c r="V79" s="45">
        <f t="shared" si="21"/>
        <v>950</v>
      </c>
      <c r="W79" s="13" t="s">
        <v>201</v>
      </c>
      <c r="X79" s="56"/>
    </row>
    <row r="80" spans="1:27" s="64" customFormat="1" ht="41.45" customHeight="1">
      <c r="A80" s="40" t="s">
        <v>53</v>
      </c>
      <c r="B80" s="53" t="s">
        <v>202</v>
      </c>
      <c r="C80" s="13">
        <v>2025</v>
      </c>
      <c r="D80" s="58"/>
      <c r="E80" s="45">
        <v>1100</v>
      </c>
      <c r="F80" s="21">
        <f t="shared" si="20"/>
        <v>1100</v>
      </c>
      <c r="G80" s="21">
        <f t="shared" si="19"/>
        <v>1100</v>
      </c>
      <c r="H80" s="45">
        <v>1100</v>
      </c>
      <c r="I80" s="46"/>
      <c r="J80" s="46"/>
      <c r="K80" s="46"/>
      <c r="L80" s="46"/>
      <c r="M80" s="46"/>
      <c r="N80" s="46"/>
      <c r="O80" s="45"/>
      <c r="P80" s="45"/>
      <c r="Q80" s="46"/>
      <c r="R80" s="46"/>
      <c r="S80" s="46"/>
      <c r="T80" s="46"/>
      <c r="U80" s="46">
        <v>1100</v>
      </c>
      <c r="V80" s="45">
        <f t="shared" si="21"/>
        <v>1100</v>
      </c>
      <c r="W80" s="75" t="s">
        <v>100</v>
      </c>
      <c r="X80" s="56"/>
    </row>
    <row r="81" spans="1:27" s="64" customFormat="1" ht="53.25" customHeight="1">
      <c r="A81" s="40" t="s">
        <v>54</v>
      </c>
      <c r="B81" s="9" t="s">
        <v>203</v>
      </c>
      <c r="C81" s="13" t="s">
        <v>204</v>
      </c>
      <c r="D81" s="58"/>
      <c r="E81" s="45">
        <v>2000</v>
      </c>
      <c r="F81" s="21">
        <f t="shared" si="20"/>
        <v>2000</v>
      </c>
      <c r="G81" s="21">
        <f t="shared" si="19"/>
        <v>2000</v>
      </c>
      <c r="H81" s="45">
        <v>2000</v>
      </c>
      <c r="I81" s="46"/>
      <c r="J81" s="46"/>
      <c r="K81" s="46"/>
      <c r="L81" s="46"/>
      <c r="M81" s="46"/>
      <c r="N81" s="46"/>
      <c r="O81" s="45"/>
      <c r="P81" s="45"/>
      <c r="Q81" s="46"/>
      <c r="R81" s="46"/>
      <c r="S81" s="46"/>
      <c r="T81" s="46"/>
      <c r="U81" s="46">
        <v>1500</v>
      </c>
      <c r="V81" s="45">
        <f t="shared" si="21"/>
        <v>1500</v>
      </c>
      <c r="W81" s="75" t="s">
        <v>100</v>
      </c>
      <c r="X81" s="56"/>
    </row>
    <row r="82" spans="1:27" s="64" customFormat="1" ht="53.25" customHeight="1">
      <c r="A82" s="40" t="s">
        <v>55</v>
      </c>
      <c r="B82" s="9" t="s">
        <v>205</v>
      </c>
      <c r="C82" s="13">
        <v>2025</v>
      </c>
      <c r="D82" s="58"/>
      <c r="E82" s="45">
        <v>1800</v>
      </c>
      <c r="F82" s="21">
        <f t="shared" si="20"/>
        <v>1800</v>
      </c>
      <c r="G82" s="21">
        <f t="shared" si="19"/>
        <v>1800</v>
      </c>
      <c r="H82" s="45">
        <v>1800</v>
      </c>
      <c r="I82" s="46"/>
      <c r="J82" s="46"/>
      <c r="K82" s="46"/>
      <c r="L82" s="46"/>
      <c r="M82" s="46"/>
      <c r="N82" s="46"/>
      <c r="O82" s="45"/>
      <c r="P82" s="45"/>
      <c r="Q82" s="46"/>
      <c r="R82" s="46"/>
      <c r="S82" s="46"/>
      <c r="T82" s="46"/>
      <c r="U82" s="46">
        <v>1800</v>
      </c>
      <c r="V82" s="45">
        <f t="shared" si="21"/>
        <v>1800</v>
      </c>
      <c r="W82" s="75" t="s">
        <v>100</v>
      </c>
      <c r="X82" s="56"/>
    </row>
    <row r="83" spans="1:27" s="64" customFormat="1" ht="40.9" customHeight="1">
      <c r="A83" s="40" t="s">
        <v>56</v>
      </c>
      <c r="B83" s="9" t="s">
        <v>206</v>
      </c>
      <c r="C83" s="13">
        <v>2025</v>
      </c>
      <c r="D83" s="58"/>
      <c r="E83" s="45">
        <v>2000</v>
      </c>
      <c r="F83" s="21">
        <f t="shared" si="20"/>
        <v>2000</v>
      </c>
      <c r="G83" s="21">
        <f t="shared" si="19"/>
        <v>2000</v>
      </c>
      <c r="H83" s="45">
        <v>2000</v>
      </c>
      <c r="I83" s="46"/>
      <c r="J83" s="46"/>
      <c r="K83" s="46"/>
      <c r="L83" s="46"/>
      <c r="M83" s="46"/>
      <c r="N83" s="46"/>
      <c r="O83" s="45"/>
      <c r="P83" s="45"/>
      <c r="Q83" s="46"/>
      <c r="R83" s="46"/>
      <c r="S83" s="46"/>
      <c r="T83" s="46"/>
      <c r="U83" s="46">
        <v>2000</v>
      </c>
      <c r="V83" s="45">
        <f t="shared" si="21"/>
        <v>2000</v>
      </c>
      <c r="W83" s="75" t="s">
        <v>100</v>
      </c>
      <c r="X83" s="56"/>
    </row>
    <row r="84" spans="1:27" s="64" customFormat="1" ht="43.9" customHeight="1">
      <c r="A84" s="40" t="s">
        <v>57</v>
      </c>
      <c r="B84" s="53" t="s">
        <v>207</v>
      </c>
      <c r="C84" s="13" t="s">
        <v>71</v>
      </c>
      <c r="D84" s="58" t="s">
        <v>208</v>
      </c>
      <c r="E84" s="45">
        <v>1234</v>
      </c>
      <c r="F84" s="21">
        <f t="shared" si="20"/>
        <v>1234</v>
      </c>
      <c r="G84" s="21">
        <f t="shared" si="19"/>
        <v>1234</v>
      </c>
      <c r="H84" s="45"/>
      <c r="I84" s="46">
        <v>1234</v>
      </c>
      <c r="J84" s="46"/>
      <c r="K84" s="46"/>
      <c r="L84" s="46"/>
      <c r="M84" s="46"/>
      <c r="N84" s="46"/>
      <c r="O84" s="45">
        <v>700</v>
      </c>
      <c r="P84" s="45">
        <v>640</v>
      </c>
      <c r="Q84" s="45">
        <v>534</v>
      </c>
      <c r="R84" s="45">
        <v>534</v>
      </c>
      <c r="S84" s="45"/>
      <c r="T84" s="45"/>
      <c r="U84" s="45"/>
      <c r="V84" s="45">
        <f t="shared" si="21"/>
        <v>0</v>
      </c>
      <c r="W84" s="13" t="s">
        <v>145</v>
      </c>
      <c r="X84" s="56"/>
    </row>
    <row r="85" spans="1:27" s="64" customFormat="1" ht="43.9" customHeight="1">
      <c r="A85" s="40" t="s">
        <v>58</v>
      </c>
      <c r="B85" s="53" t="s">
        <v>209</v>
      </c>
      <c r="C85" s="13">
        <v>2022</v>
      </c>
      <c r="D85" s="58" t="s">
        <v>210</v>
      </c>
      <c r="E85" s="45">
        <v>750</v>
      </c>
      <c r="F85" s="21">
        <f t="shared" si="20"/>
        <v>750</v>
      </c>
      <c r="G85" s="21">
        <f t="shared" si="19"/>
        <v>750</v>
      </c>
      <c r="H85" s="45">
        <v>750</v>
      </c>
      <c r="I85" s="46"/>
      <c r="J85" s="46"/>
      <c r="K85" s="46"/>
      <c r="L85" s="46"/>
      <c r="M85" s="46"/>
      <c r="N85" s="46"/>
      <c r="O85" s="45">
        <v>750</v>
      </c>
      <c r="P85" s="45">
        <f>697+40</f>
        <v>737</v>
      </c>
      <c r="Q85" s="45"/>
      <c r="R85" s="45"/>
      <c r="S85" s="45"/>
      <c r="T85" s="45"/>
      <c r="U85" s="45"/>
      <c r="V85" s="45">
        <f t="shared" si="21"/>
        <v>0</v>
      </c>
      <c r="W85" s="13" t="s">
        <v>32</v>
      </c>
      <c r="X85" s="56"/>
    </row>
    <row r="86" spans="1:27" s="64" customFormat="1" ht="43.9" customHeight="1">
      <c r="A86" s="40" t="s">
        <v>59</v>
      </c>
      <c r="B86" s="53" t="s">
        <v>211</v>
      </c>
      <c r="C86" s="13" t="s">
        <v>71</v>
      </c>
      <c r="D86" s="58"/>
      <c r="E86" s="45">
        <v>2200</v>
      </c>
      <c r="F86" s="21">
        <f t="shared" si="20"/>
        <v>2200</v>
      </c>
      <c r="G86" s="21">
        <f t="shared" si="19"/>
        <v>2200</v>
      </c>
      <c r="H86" s="45"/>
      <c r="I86" s="46">
        <v>2200</v>
      </c>
      <c r="J86" s="46"/>
      <c r="K86" s="46"/>
      <c r="L86" s="46"/>
      <c r="M86" s="46"/>
      <c r="N86" s="46"/>
      <c r="O86" s="46">
        <v>1300</v>
      </c>
      <c r="P86" s="46">
        <v>1216</v>
      </c>
      <c r="Q86" s="46">
        <v>900</v>
      </c>
      <c r="R86" s="46">
        <v>731</v>
      </c>
      <c r="S86" s="46"/>
      <c r="T86" s="46"/>
      <c r="U86" s="46"/>
      <c r="V86" s="45">
        <f t="shared" si="21"/>
        <v>0</v>
      </c>
      <c r="W86" s="13" t="s">
        <v>24</v>
      </c>
      <c r="X86" s="56"/>
    </row>
    <row r="87" spans="1:27" s="64" customFormat="1" ht="53.25" customHeight="1">
      <c r="A87" s="40" t="s">
        <v>60</v>
      </c>
      <c r="B87" s="53" t="s">
        <v>212</v>
      </c>
      <c r="C87" s="13" t="s">
        <v>71</v>
      </c>
      <c r="D87" s="58"/>
      <c r="E87" s="46">
        <v>2387</v>
      </c>
      <c r="F87" s="21">
        <f t="shared" si="20"/>
        <v>2387</v>
      </c>
      <c r="G87" s="21">
        <f t="shared" si="19"/>
        <v>1887</v>
      </c>
      <c r="H87" s="46">
        <v>351</v>
      </c>
      <c r="I87" s="46">
        <f>1887-351</f>
        <v>1536</v>
      </c>
      <c r="J87" s="46">
        <f>E87-G87</f>
        <v>500</v>
      </c>
      <c r="K87" s="46"/>
      <c r="L87" s="46"/>
      <c r="M87" s="46"/>
      <c r="N87" s="46"/>
      <c r="O87" s="46">
        <v>500</v>
      </c>
      <c r="P87" s="46">
        <v>500</v>
      </c>
      <c r="Q87" s="46">
        <v>1387</v>
      </c>
      <c r="R87" s="46">
        <v>1387</v>
      </c>
      <c r="S87" s="46"/>
      <c r="T87" s="46"/>
      <c r="U87" s="46"/>
      <c r="V87" s="45">
        <f t="shared" si="21"/>
        <v>0</v>
      </c>
      <c r="W87" s="13" t="s">
        <v>69</v>
      </c>
      <c r="X87" s="58"/>
    </row>
    <row r="88" spans="1:27" s="64" customFormat="1" ht="35.450000000000003" customHeight="1">
      <c r="A88" s="40" t="s">
        <v>61</v>
      </c>
      <c r="B88" s="9" t="s">
        <v>213</v>
      </c>
      <c r="C88" s="99" t="s">
        <v>73</v>
      </c>
      <c r="D88" s="58"/>
      <c r="E88" s="45">
        <v>28000</v>
      </c>
      <c r="F88" s="21">
        <f t="shared" si="20"/>
        <v>10000</v>
      </c>
      <c r="G88" s="21">
        <f t="shared" si="19"/>
        <v>10000</v>
      </c>
      <c r="H88" s="45"/>
      <c r="I88" s="46">
        <v>10000</v>
      </c>
      <c r="J88" s="46"/>
      <c r="K88" s="46"/>
      <c r="L88" s="46"/>
      <c r="M88" s="46"/>
      <c r="N88" s="46"/>
      <c r="O88" s="45"/>
      <c r="P88" s="45"/>
      <c r="Q88" s="46"/>
      <c r="R88" s="46"/>
      <c r="S88" s="45">
        <v>1810</v>
      </c>
      <c r="T88" s="45"/>
      <c r="U88" s="46">
        <f>I88-S88</f>
        <v>8190</v>
      </c>
      <c r="V88" s="45">
        <f t="shared" si="21"/>
        <v>8190</v>
      </c>
      <c r="W88" s="13" t="s">
        <v>100</v>
      </c>
      <c r="X88" s="56"/>
    </row>
    <row r="89" spans="1:27" s="64" customFormat="1" ht="58.9" customHeight="1">
      <c r="A89" s="40" t="s">
        <v>62</v>
      </c>
      <c r="B89" s="76" t="s">
        <v>214</v>
      </c>
      <c r="C89" s="99" t="s">
        <v>73</v>
      </c>
      <c r="D89" s="58"/>
      <c r="E89" s="45">
        <v>21757</v>
      </c>
      <c r="F89" s="21">
        <f t="shared" si="20"/>
        <v>3757</v>
      </c>
      <c r="G89" s="21">
        <v>3757</v>
      </c>
      <c r="H89" s="45"/>
      <c r="I89" s="46">
        <f>G89</f>
        <v>3757</v>
      </c>
      <c r="J89" s="46"/>
      <c r="K89" s="46"/>
      <c r="L89" s="46"/>
      <c r="M89" s="46"/>
      <c r="N89" s="46"/>
      <c r="O89" s="45"/>
      <c r="P89" s="45"/>
      <c r="Q89" s="46"/>
      <c r="R89" s="46"/>
      <c r="S89" s="45"/>
      <c r="T89" s="45"/>
      <c r="U89" s="46">
        <f>G89</f>
        <v>3757</v>
      </c>
      <c r="V89" s="45">
        <f t="shared" si="21"/>
        <v>3757</v>
      </c>
      <c r="W89" s="13"/>
      <c r="X89" s="56"/>
    </row>
    <row r="90" spans="1:27" s="64" customFormat="1" ht="35.450000000000003" customHeight="1">
      <c r="A90" s="40" t="s">
        <v>63</v>
      </c>
      <c r="B90" s="53" t="s">
        <v>215</v>
      </c>
      <c r="C90" s="77" t="s">
        <v>70</v>
      </c>
      <c r="D90" s="58"/>
      <c r="E90" s="45">
        <v>14500</v>
      </c>
      <c r="F90" s="21">
        <f t="shared" si="20"/>
        <v>4500</v>
      </c>
      <c r="G90" s="21">
        <v>4500</v>
      </c>
      <c r="H90" s="45"/>
      <c r="I90" s="46">
        <f>G90</f>
        <v>4500</v>
      </c>
      <c r="J90" s="46"/>
      <c r="K90" s="46"/>
      <c r="L90" s="46"/>
      <c r="M90" s="46"/>
      <c r="N90" s="46"/>
      <c r="O90" s="45"/>
      <c r="P90" s="45"/>
      <c r="Q90" s="46">
        <f>13324-10000</f>
        <v>3324</v>
      </c>
      <c r="R90" s="46">
        <v>3324</v>
      </c>
      <c r="S90" s="45"/>
      <c r="T90" s="45"/>
      <c r="U90" s="46">
        <f>G90-Q90</f>
        <v>1176</v>
      </c>
      <c r="V90" s="45">
        <f t="shared" si="21"/>
        <v>1176</v>
      </c>
      <c r="W90" s="13" t="s">
        <v>100</v>
      </c>
      <c r="X90" s="56"/>
    </row>
    <row r="91" spans="1:27" s="64" customFormat="1" ht="53.25" customHeight="1">
      <c r="A91" s="40" t="s">
        <v>64</v>
      </c>
      <c r="B91" s="53" t="s">
        <v>216</v>
      </c>
      <c r="C91" s="13" t="s">
        <v>74</v>
      </c>
      <c r="D91" s="58"/>
      <c r="E91" s="45">
        <v>1800</v>
      </c>
      <c r="F91" s="21">
        <f t="shared" si="20"/>
        <v>1800</v>
      </c>
      <c r="G91" s="21">
        <f t="shared" si="19"/>
        <v>1550</v>
      </c>
      <c r="H91" s="45"/>
      <c r="I91" s="46">
        <v>1550</v>
      </c>
      <c r="J91" s="46">
        <f>E91-G91</f>
        <v>250</v>
      </c>
      <c r="K91" s="46"/>
      <c r="L91" s="46"/>
      <c r="M91" s="46"/>
      <c r="N91" s="46"/>
      <c r="O91" s="45"/>
      <c r="P91" s="45"/>
      <c r="Q91" s="46"/>
      <c r="R91" s="46"/>
      <c r="S91" s="45">
        <f>800</f>
        <v>800</v>
      </c>
      <c r="T91" s="45">
        <v>593</v>
      </c>
      <c r="U91" s="46">
        <f>G91-S91</f>
        <v>750</v>
      </c>
      <c r="V91" s="45">
        <f t="shared" si="21"/>
        <v>750</v>
      </c>
      <c r="W91" s="13" t="s">
        <v>173</v>
      </c>
      <c r="X91" s="56"/>
    </row>
    <row r="92" spans="1:27" s="64" customFormat="1" ht="41.45" customHeight="1">
      <c r="A92" s="40" t="s">
        <v>65</v>
      </c>
      <c r="B92" s="9" t="s">
        <v>217</v>
      </c>
      <c r="C92" s="99" t="s">
        <v>74</v>
      </c>
      <c r="D92" s="58"/>
      <c r="E92" s="45">
        <v>1900</v>
      </c>
      <c r="F92" s="21">
        <f t="shared" si="20"/>
        <v>1900</v>
      </c>
      <c r="G92" s="21">
        <f t="shared" si="19"/>
        <v>1900</v>
      </c>
      <c r="H92" s="45"/>
      <c r="I92" s="46">
        <v>1900</v>
      </c>
      <c r="J92" s="46"/>
      <c r="K92" s="46"/>
      <c r="L92" s="46"/>
      <c r="M92" s="46"/>
      <c r="N92" s="46"/>
      <c r="O92" s="45"/>
      <c r="P92" s="45"/>
      <c r="Q92" s="46"/>
      <c r="R92" s="46"/>
      <c r="S92" s="45">
        <f>1000</f>
        <v>1000</v>
      </c>
      <c r="T92" s="45">
        <v>60</v>
      </c>
      <c r="U92" s="46">
        <f>I92-S92</f>
        <v>900</v>
      </c>
      <c r="V92" s="45">
        <f t="shared" si="21"/>
        <v>900</v>
      </c>
      <c r="W92" s="13" t="s">
        <v>218</v>
      </c>
      <c r="X92" s="56"/>
    </row>
    <row r="93" spans="1:27" s="64" customFormat="1" ht="37.9" customHeight="1">
      <c r="A93" s="40" t="s">
        <v>66</v>
      </c>
      <c r="B93" s="53" t="s">
        <v>219</v>
      </c>
      <c r="C93" s="13" t="s">
        <v>74</v>
      </c>
      <c r="D93" s="58"/>
      <c r="E93" s="45">
        <v>1300</v>
      </c>
      <c r="F93" s="21">
        <f t="shared" si="20"/>
        <v>1300</v>
      </c>
      <c r="G93" s="21">
        <f t="shared" si="19"/>
        <v>1300</v>
      </c>
      <c r="H93" s="45"/>
      <c r="I93" s="46">
        <v>1300</v>
      </c>
      <c r="J93" s="46"/>
      <c r="K93" s="46"/>
      <c r="L93" s="46"/>
      <c r="M93" s="46"/>
      <c r="N93" s="46"/>
      <c r="O93" s="45"/>
      <c r="P93" s="45"/>
      <c r="Q93" s="46"/>
      <c r="R93" s="46"/>
      <c r="S93" s="45">
        <f>800</f>
        <v>800</v>
      </c>
      <c r="T93" s="45">
        <v>300</v>
      </c>
      <c r="U93" s="46">
        <v>500</v>
      </c>
      <c r="V93" s="45">
        <f t="shared" si="21"/>
        <v>500</v>
      </c>
      <c r="W93" s="13" t="s">
        <v>30</v>
      </c>
      <c r="X93" s="56"/>
    </row>
    <row r="94" spans="1:27" s="64" customFormat="1" ht="40.9" customHeight="1">
      <c r="A94" s="40" t="s">
        <v>67</v>
      </c>
      <c r="B94" s="53" t="s">
        <v>220</v>
      </c>
      <c r="C94" s="13">
        <v>2025</v>
      </c>
      <c r="D94" s="58"/>
      <c r="E94" s="45">
        <v>1300</v>
      </c>
      <c r="F94" s="21">
        <f t="shared" si="20"/>
        <v>1300</v>
      </c>
      <c r="G94" s="21">
        <f t="shared" si="19"/>
        <v>1300</v>
      </c>
      <c r="H94" s="45"/>
      <c r="I94" s="46">
        <v>1300</v>
      </c>
      <c r="J94" s="46"/>
      <c r="K94" s="46"/>
      <c r="L94" s="46"/>
      <c r="M94" s="46"/>
      <c r="N94" s="46"/>
      <c r="O94" s="45"/>
      <c r="P94" s="45"/>
      <c r="Q94" s="46"/>
      <c r="R94" s="46"/>
      <c r="S94" s="45"/>
      <c r="T94" s="45"/>
      <c r="U94" s="46">
        <v>1300</v>
      </c>
      <c r="V94" s="45">
        <f t="shared" si="21"/>
        <v>1300</v>
      </c>
      <c r="W94" s="13" t="s">
        <v>145</v>
      </c>
      <c r="X94" s="56"/>
    </row>
    <row r="95" spans="1:27" s="64" customFormat="1" ht="48" customHeight="1">
      <c r="A95" s="40" t="s">
        <v>68</v>
      </c>
      <c r="B95" s="53" t="s">
        <v>221</v>
      </c>
      <c r="C95" s="13" t="s">
        <v>70</v>
      </c>
      <c r="D95" s="58"/>
      <c r="E95" s="45">
        <v>23000</v>
      </c>
      <c r="F95" s="21">
        <f t="shared" si="20"/>
        <v>23000</v>
      </c>
      <c r="G95" s="21">
        <v>10000</v>
      </c>
      <c r="H95" s="45"/>
      <c r="I95" s="46">
        <v>10000</v>
      </c>
      <c r="J95" s="46">
        <v>13000</v>
      </c>
      <c r="K95" s="46"/>
      <c r="L95" s="46"/>
      <c r="M95" s="46"/>
      <c r="N95" s="46"/>
      <c r="O95" s="45"/>
      <c r="P95" s="45"/>
      <c r="Q95" s="46">
        <v>2000</v>
      </c>
      <c r="R95" s="46">
        <v>1479</v>
      </c>
      <c r="S95" s="45"/>
      <c r="T95" s="45"/>
      <c r="U95" s="46">
        <f>G95-Q95</f>
        <v>8000</v>
      </c>
      <c r="V95" s="45">
        <f t="shared" si="21"/>
        <v>8000</v>
      </c>
      <c r="W95" s="13" t="s">
        <v>27</v>
      </c>
      <c r="X95" s="56"/>
    </row>
    <row r="96" spans="1:27" s="33" customFormat="1" ht="24.75" customHeight="1">
      <c r="A96" s="27" t="s">
        <v>35</v>
      </c>
      <c r="B96" s="78" t="s">
        <v>222</v>
      </c>
      <c r="C96" s="27"/>
      <c r="D96" s="36"/>
      <c r="E96" s="29">
        <f t="shared" ref="E96:U96" si="22">E97+E100</f>
        <v>18690</v>
      </c>
      <c r="F96" s="21">
        <f t="shared" si="20"/>
        <v>18690</v>
      </c>
      <c r="G96" s="29">
        <f t="shared" si="22"/>
        <v>17690</v>
      </c>
      <c r="H96" s="29">
        <f t="shared" si="22"/>
        <v>14640</v>
      </c>
      <c r="I96" s="29">
        <f t="shared" si="22"/>
        <v>3050</v>
      </c>
      <c r="J96" s="29">
        <f t="shared" si="22"/>
        <v>1000</v>
      </c>
      <c r="K96" s="29">
        <f t="shared" si="22"/>
        <v>3126</v>
      </c>
      <c r="L96" s="29">
        <f t="shared" si="22"/>
        <v>3126</v>
      </c>
      <c r="M96" s="29">
        <f t="shared" si="22"/>
        <v>3231</v>
      </c>
      <c r="N96" s="29">
        <f t="shared" si="22"/>
        <v>3231</v>
      </c>
      <c r="O96" s="29">
        <f t="shared" si="22"/>
        <v>2964</v>
      </c>
      <c r="P96" s="29">
        <f t="shared" si="22"/>
        <v>2894</v>
      </c>
      <c r="Q96" s="29">
        <f t="shared" si="22"/>
        <v>4445</v>
      </c>
      <c r="R96" s="29">
        <f t="shared" si="22"/>
        <v>4127</v>
      </c>
      <c r="S96" s="29">
        <f t="shared" si="22"/>
        <v>3100</v>
      </c>
      <c r="T96" s="29">
        <f t="shared" si="22"/>
        <v>1600</v>
      </c>
      <c r="U96" s="29">
        <f t="shared" si="22"/>
        <v>3950</v>
      </c>
      <c r="V96" s="45">
        <f t="shared" si="21"/>
        <v>3950</v>
      </c>
      <c r="W96" s="50"/>
      <c r="X96" s="39"/>
      <c r="Y96" s="32"/>
      <c r="Z96" s="32"/>
      <c r="AA96" s="32"/>
    </row>
    <row r="97" spans="1:27" s="33" customFormat="1" ht="39" customHeight="1">
      <c r="A97" s="27" t="s">
        <v>9</v>
      </c>
      <c r="B97" s="51" t="s">
        <v>102</v>
      </c>
      <c r="C97" s="52"/>
      <c r="D97" s="36"/>
      <c r="E97" s="29">
        <f>G97</f>
        <v>1831</v>
      </c>
      <c r="F97" s="21">
        <f t="shared" si="20"/>
        <v>1831</v>
      </c>
      <c r="G97" s="29">
        <f t="shared" ref="G97:U97" si="23">SUM(G98:G99)</f>
        <v>1831</v>
      </c>
      <c r="H97" s="29">
        <f t="shared" si="23"/>
        <v>1831</v>
      </c>
      <c r="I97" s="29">
        <f t="shared" si="23"/>
        <v>0</v>
      </c>
      <c r="J97" s="29">
        <f t="shared" si="23"/>
        <v>0</v>
      </c>
      <c r="K97" s="29">
        <f t="shared" si="23"/>
        <v>3126</v>
      </c>
      <c r="L97" s="29">
        <f t="shared" si="23"/>
        <v>3126</v>
      </c>
      <c r="M97" s="29">
        <f t="shared" si="23"/>
        <v>1831</v>
      </c>
      <c r="N97" s="29">
        <f t="shared" si="23"/>
        <v>1831</v>
      </c>
      <c r="O97" s="29">
        <f t="shared" si="23"/>
        <v>0</v>
      </c>
      <c r="P97" s="29">
        <f t="shared" si="23"/>
        <v>0</v>
      </c>
      <c r="Q97" s="29">
        <f t="shared" si="23"/>
        <v>0</v>
      </c>
      <c r="R97" s="29">
        <f t="shared" si="23"/>
        <v>0</v>
      </c>
      <c r="S97" s="29">
        <f t="shared" si="23"/>
        <v>0</v>
      </c>
      <c r="T97" s="29">
        <f t="shared" si="23"/>
        <v>0</v>
      </c>
      <c r="U97" s="29">
        <f t="shared" si="23"/>
        <v>0</v>
      </c>
      <c r="V97" s="45">
        <f t="shared" si="21"/>
        <v>0</v>
      </c>
      <c r="W97" s="50"/>
      <c r="X97" s="39"/>
      <c r="Y97" s="32"/>
      <c r="Z97" s="32"/>
      <c r="AA97" s="32"/>
    </row>
    <row r="98" spans="1:27" s="33" customFormat="1" ht="30" customHeight="1">
      <c r="A98" s="40" t="s">
        <v>13</v>
      </c>
      <c r="B98" s="9" t="s">
        <v>223</v>
      </c>
      <c r="C98" s="99" t="s">
        <v>104</v>
      </c>
      <c r="D98" s="43"/>
      <c r="E98" s="29">
        <f>G98</f>
        <v>597</v>
      </c>
      <c r="F98" s="21">
        <f t="shared" si="20"/>
        <v>597</v>
      </c>
      <c r="G98" s="21">
        <f>H98+I98</f>
        <v>597</v>
      </c>
      <c r="H98" s="46">
        <f>M98</f>
        <v>597</v>
      </c>
      <c r="I98" s="46"/>
      <c r="J98" s="46"/>
      <c r="K98" s="46">
        <v>2426</v>
      </c>
      <c r="L98" s="46">
        <v>2426</v>
      </c>
      <c r="M98" s="46">
        <v>597</v>
      </c>
      <c r="N98" s="46">
        <v>597</v>
      </c>
      <c r="O98" s="46"/>
      <c r="P98" s="46"/>
      <c r="Q98" s="46"/>
      <c r="R98" s="46"/>
      <c r="S98" s="46"/>
      <c r="T98" s="46"/>
      <c r="U98" s="46"/>
      <c r="V98" s="45">
        <f t="shared" si="21"/>
        <v>0</v>
      </c>
      <c r="W98" s="13" t="s">
        <v>31</v>
      </c>
      <c r="X98" s="39"/>
      <c r="Y98" s="32"/>
      <c r="Z98" s="32"/>
      <c r="AA98" s="32"/>
    </row>
    <row r="99" spans="1:27" s="33" customFormat="1" ht="31.5" customHeight="1">
      <c r="A99" s="40" t="s">
        <v>22</v>
      </c>
      <c r="B99" s="53" t="s">
        <v>224</v>
      </c>
      <c r="C99" s="13" t="s">
        <v>104</v>
      </c>
      <c r="D99" s="43"/>
      <c r="E99" s="29">
        <f>G99</f>
        <v>1234</v>
      </c>
      <c r="F99" s="21">
        <f t="shared" si="20"/>
        <v>1234</v>
      </c>
      <c r="G99" s="21">
        <f>H99+I99</f>
        <v>1234</v>
      </c>
      <c r="H99" s="46">
        <f>M99</f>
        <v>1234</v>
      </c>
      <c r="I99" s="46"/>
      <c r="J99" s="46"/>
      <c r="K99" s="46">
        <v>700</v>
      </c>
      <c r="L99" s="46">
        <v>700</v>
      </c>
      <c r="M99" s="46">
        <v>1234</v>
      </c>
      <c r="N99" s="46">
        <v>1234</v>
      </c>
      <c r="O99" s="46"/>
      <c r="P99" s="46"/>
      <c r="Q99" s="46"/>
      <c r="R99" s="46"/>
      <c r="S99" s="46"/>
      <c r="T99" s="46"/>
      <c r="U99" s="46"/>
      <c r="V99" s="45">
        <f t="shared" si="21"/>
        <v>0</v>
      </c>
      <c r="W99" s="13" t="s">
        <v>29</v>
      </c>
      <c r="X99" s="39"/>
      <c r="Y99" s="32"/>
      <c r="Z99" s="32"/>
      <c r="AA99" s="32"/>
    </row>
    <row r="100" spans="1:27" s="33" customFormat="1" ht="39" customHeight="1">
      <c r="A100" s="34" t="s">
        <v>10</v>
      </c>
      <c r="B100" s="35" t="s">
        <v>94</v>
      </c>
      <c r="C100" s="8"/>
      <c r="D100" s="36"/>
      <c r="E100" s="37">
        <f t="shared" ref="E100:U100" si="24">SUM(E101:E109)</f>
        <v>16859</v>
      </c>
      <c r="F100" s="21">
        <f t="shared" si="20"/>
        <v>16859</v>
      </c>
      <c r="G100" s="37">
        <f t="shared" si="24"/>
        <v>15859</v>
      </c>
      <c r="H100" s="37">
        <f t="shared" si="24"/>
        <v>12809</v>
      </c>
      <c r="I100" s="37">
        <f t="shared" si="24"/>
        <v>3050</v>
      </c>
      <c r="J100" s="37">
        <f t="shared" si="24"/>
        <v>1000</v>
      </c>
      <c r="K100" s="37">
        <f t="shared" si="24"/>
        <v>0</v>
      </c>
      <c r="L100" s="37">
        <f t="shared" si="24"/>
        <v>0</v>
      </c>
      <c r="M100" s="37">
        <f t="shared" si="24"/>
        <v>1400</v>
      </c>
      <c r="N100" s="37">
        <f t="shared" si="24"/>
        <v>1400</v>
      </c>
      <c r="O100" s="37">
        <f t="shared" si="24"/>
        <v>2964</v>
      </c>
      <c r="P100" s="37">
        <f t="shared" si="24"/>
        <v>2894</v>
      </c>
      <c r="Q100" s="37">
        <f t="shared" si="24"/>
        <v>4445</v>
      </c>
      <c r="R100" s="37">
        <f t="shared" si="24"/>
        <v>4127</v>
      </c>
      <c r="S100" s="37">
        <f t="shared" si="24"/>
        <v>3100</v>
      </c>
      <c r="T100" s="37">
        <f t="shared" si="24"/>
        <v>1600</v>
      </c>
      <c r="U100" s="37">
        <f t="shared" si="24"/>
        <v>3950</v>
      </c>
      <c r="V100" s="45">
        <f t="shared" si="21"/>
        <v>3950</v>
      </c>
      <c r="W100" s="37"/>
      <c r="X100" s="39"/>
      <c r="Y100" s="32"/>
      <c r="Z100" s="32"/>
      <c r="AA100" s="32"/>
    </row>
    <row r="101" spans="1:27" s="68" customFormat="1" ht="39.6" customHeight="1">
      <c r="A101" s="40" t="s">
        <v>13</v>
      </c>
      <c r="B101" s="53" t="s">
        <v>225</v>
      </c>
      <c r="C101" s="13" t="s">
        <v>72</v>
      </c>
      <c r="D101" s="58" t="s">
        <v>226</v>
      </c>
      <c r="E101" s="45">
        <f>G101</f>
        <v>1377</v>
      </c>
      <c r="F101" s="21">
        <f t="shared" si="20"/>
        <v>1377</v>
      </c>
      <c r="G101" s="21">
        <f t="shared" ref="G101:G112" si="25">H101+I101</f>
        <v>1377</v>
      </c>
      <c r="H101" s="45">
        <f>M101+O101</f>
        <v>1377</v>
      </c>
      <c r="I101" s="45"/>
      <c r="J101" s="45"/>
      <c r="K101" s="21"/>
      <c r="L101" s="21"/>
      <c r="M101" s="66">
        <v>800</v>
      </c>
      <c r="N101" s="66">
        <v>800</v>
      </c>
      <c r="O101" s="66">
        <f>900-323</f>
        <v>577</v>
      </c>
      <c r="P101" s="66">
        <v>577</v>
      </c>
      <c r="Q101" s="66"/>
      <c r="R101" s="66"/>
      <c r="S101" s="66"/>
      <c r="T101" s="66"/>
      <c r="U101" s="66"/>
      <c r="V101" s="45">
        <f t="shared" si="21"/>
        <v>0</v>
      </c>
      <c r="W101" s="13" t="s">
        <v>30</v>
      </c>
      <c r="X101" s="79"/>
      <c r="Y101" s="33"/>
      <c r="Z101" s="33"/>
      <c r="AA101" s="33"/>
    </row>
    <row r="102" spans="1:27" s="68" customFormat="1" ht="39.6" customHeight="1">
      <c r="A102" s="40" t="s">
        <v>22</v>
      </c>
      <c r="B102" s="9" t="s">
        <v>227</v>
      </c>
      <c r="C102" s="99" t="s">
        <v>72</v>
      </c>
      <c r="D102" s="58" t="s">
        <v>228</v>
      </c>
      <c r="E102" s="45">
        <v>1287</v>
      </c>
      <c r="F102" s="21">
        <f t="shared" si="20"/>
        <v>1287</v>
      </c>
      <c r="G102" s="21">
        <f t="shared" si="25"/>
        <v>1287</v>
      </c>
      <c r="H102" s="45">
        <f>E102</f>
        <v>1287</v>
      </c>
      <c r="I102" s="45"/>
      <c r="J102" s="45"/>
      <c r="K102" s="45"/>
      <c r="L102" s="45"/>
      <c r="M102" s="45">
        <v>600</v>
      </c>
      <c r="N102" s="45">
        <v>600</v>
      </c>
      <c r="O102" s="45">
        <v>687</v>
      </c>
      <c r="P102" s="45">
        <v>626</v>
      </c>
      <c r="Q102" s="45"/>
      <c r="R102" s="45"/>
      <c r="S102" s="45"/>
      <c r="T102" s="45"/>
      <c r="U102" s="45"/>
      <c r="V102" s="45">
        <f t="shared" si="21"/>
        <v>0</v>
      </c>
      <c r="W102" s="13" t="s">
        <v>229</v>
      </c>
      <c r="X102" s="25"/>
      <c r="Y102" s="67"/>
      <c r="Z102" s="67"/>
      <c r="AA102" s="67"/>
    </row>
    <row r="103" spans="1:27" s="68" customFormat="1" ht="39.6" customHeight="1">
      <c r="A103" s="40" t="s">
        <v>23</v>
      </c>
      <c r="B103" s="53" t="s">
        <v>19</v>
      </c>
      <c r="C103" s="13" t="s">
        <v>71</v>
      </c>
      <c r="D103" s="58" t="s">
        <v>230</v>
      </c>
      <c r="E103" s="45">
        <v>2000</v>
      </c>
      <c r="F103" s="21">
        <f t="shared" si="20"/>
        <v>2000</v>
      </c>
      <c r="G103" s="21">
        <f t="shared" si="25"/>
        <v>2000</v>
      </c>
      <c r="H103" s="45">
        <v>2000</v>
      </c>
      <c r="I103" s="45"/>
      <c r="J103" s="45"/>
      <c r="K103" s="45"/>
      <c r="L103" s="45"/>
      <c r="M103" s="66"/>
      <c r="N103" s="66"/>
      <c r="O103" s="66">
        <v>1000</v>
      </c>
      <c r="P103" s="66">
        <f>901+90</f>
        <v>991</v>
      </c>
      <c r="Q103" s="66">
        <v>1000</v>
      </c>
      <c r="R103" s="66">
        <f>Q103-19</f>
        <v>981</v>
      </c>
      <c r="S103" s="66"/>
      <c r="T103" s="66"/>
      <c r="U103" s="66"/>
      <c r="V103" s="45">
        <f t="shared" si="21"/>
        <v>0</v>
      </c>
      <c r="W103" s="13" t="s">
        <v>173</v>
      </c>
      <c r="X103" s="25"/>
      <c r="Y103" s="67"/>
      <c r="Z103" s="67"/>
      <c r="AA103" s="67"/>
    </row>
    <row r="104" spans="1:27" s="68" customFormat="1" ht="39.6" customHeight="1">
      <c r="A104" s="40" t="s">
        <v>34</v>
      </c>
      <c r="B104" s="53" t="s">
        <v>231</v>
      </c>
      <c r="C104" s="13" t="s">
        <v>71</v>
      </c>
      <c r="D104" s="58" t="s">
        <v>232</v>
      </c>
      <c r="E104" s="45">
        <v>1350</v>
      </c>
      <c r="F104" s="21">
        <f t="shared" si="20"/>
        <v>1350</v>
      </c>
      <c r="G104" s="21">
        <f t="shared" si="25"/>
        <v>1350</v>
      </c>
      <c r="H104" s="45">
        <v>1350</v>
      </c>
      <c r="I104" s="45"/>
      <c r="J104" s="45"/>
      <c r="K104" s="45"/>
      <c r="L104" s="45"/>
      <c r="M104" s="66"/>
      <c r="N104" s="66"/>
      <c r="O104" s="66">
        <v>700</v>
      </c>
      <c r="P104" s="66">
        <v>700</v>
      </c>
      <c r="Q104" s="66">
        <v>650</v>
      </c>
      <c r="R104" s="66">
        <v>418</v>
      </c>
      <c r="S104" s="66"/>
      <c r="T104" s="66"/>
      <c r="U104" s="66"/>
      <c r="V104" s="45">
        <f t="shared" si="21"/>
        <v>0</v>
      </c>
      <c r="W104" s="13" t="s">
        <v>176</v>
      </c>
      <c r="X104" s="25"/>
      <c r="Y104" s="67"/>
      <c r="Z104" s="67"/>
      <c r="AA104" s="67"/>
    </row>
    <row r="105" spans="1:27" s="68" customFormat="1" ht="40.15" customHeight="1">
      <c r="A105" s="40" t="s">
        <v>35</v>
      </c>
      <c r="B105" s="80" t="s">
        <v>233</v>
      </c>
      <c r="C105" s="13" t="s">
        <v>73</v>
      </c>
      <c r="D105" s="58"/>
      <c r="E105" s="46">
        <v>1700</v>
      </c>
      <c r="F105" s="21">
        <f t="shared" si="20"/>
        <v>1700</v>
      </c>
      <c r="G105" s="21">
        <f t="shared" si="25"/>
        <v>1700</v>
      </c>
      <c r="H105" s="46">
        <v>800</v>
      </c>
      <c r="I105" s="45">
        <v>900</v>
      </c>
      <c r="J105" s="45"/>
      <c r="K105" s="45"/>
      <c r="L105" s="45"/>
      <c r="M105" s="66"/>
      <c r="N105" s="66"/>
      <c r="O105" s="66"/>
      <c r="P105" s="66"/>
      <c r="Q105" s="46">
        <v>800</v>
      </c>
      <c r="R105" s="46">
        <v>800</v>
      </c>
      <c r="S105" s="46">
        <v>900</v>
      </c>
      <c r="T105" s="46">
        <v>600</v>
      </c>
      <c r="U105" s="46"/>
      <c r="V105" s="45">
        <f t="shared" si="21"/>
        <v>0</v>
      </c>
      <c r="W105" s="13" t="s">
        <v>114</v>
      </c>
      <c r="X105" s="25"/>
      <c r="Y105" s="67"/>
      <c r="Z105" s="67"/>
      <c r="AA105" s="67"/>
    </row>
    <row r="106" spans="1:27" s="68" customFormat="1" ht="38.450000000000003" customHeight="1">
      <c r="A106" s="40" t="s">
        <v>36</v>
      </c>
      <c r="B106" s="80" t="s">
        <v>234</v>
      </c>
      <c r="C106" s="13" t="s">
        <v>73</v>
      </c>
      <c r="D106" s="58"/>
      <c r="E106" s="46">
        <v>1995</v>
      </c>
      <c r="F106" s="21">
        <f t="shared" si="20"/>
        <v>1995</v>
      </c>
      <c r="G106" s="21">
        <f t="shared" si="25"/>
        <v>1995</v>
      </c>
      <c r="H106" s="46">
        <f>E106</f>
        <v>1995</v>
      </c>
      <c r="I106" s="45"/>
      <c r="J106" s="45"/>
      <c r="K106" s="45"/>
      <c r="L106" s="45"/>
      <c r="M106" s="66"/>
      <c r="N106" s="66"/>
      <c r="O106" s="66"/>
      <c r="P106" s="66"/>
      <c r="Q106" s="46">
        <v>1995</v>
      </c>
      <c r="R106" s="46">
        <v>1928</v>
      </c>
      <c r="S106" s="46"/>
      <c r="T106" s="46"/>
      <c r="U106" s="46"/>
      <c r="V106" s="45">
        <f t="shared" si="21"/>
        <v>0</v>
      </c>
      <c r="W106" s="13" t="s">
        <v>33</v>
      </c>
      <c r="X106" s="25"/>
      <c r="Y106" s="67"/>
      <c r="Z106" s="67"/>
      <c r="AA106" s="67"/>
    </row>
    <row r="107" spans="1:27" s="68" customFormat="1" ht="38.450000000000003" customHeight="1">
      <c r="A107" s="40" t="s">
        <v>37</v>
      </c>
      <c r="B107" s="53" t="s">
        <v>235</v>
      </c>
      <c r="C107" s="13" t="s">
        <v>74</v>
      </c>
      <c r="D107" s="58"/>
      <c r="E107" s="45">
        <v>2000</v>
      </c>
      <c r="F107" s="21">
        <f t="shared" si="20"/>
        <v>2000</v>
      </c>
      <c r="G107" s="21">
        <f t="shared" si="25"/>
        <v>2000</v>
      </c>
      <c r="H107" s="45">
        <v>2000</v>
      </c>
      <c r="I107" s="45"/>
      <c r="J107" s="45"/>
      <c r="K107" s="45"/>
      <c r="L107" s="45"/>
      <c r="M107" s="66"/>
      <c r="N107" s="66"/>
      <c r="O107" s="66"/>
      <c r="P107" s="66"/>
      <c r="Q107" s="46"/>
      <c r="R107" s="46"/>
      <c r="S107" s="45">
        <f>1000</f>
        <v>1000</v>
      </c>
      <c r="T107" s="45">
        <v>1000</v>
      </c>
      <c r="U107" s="46">
        <v>1000</v>
      </c>
      <c r="V107" s="45">
        <f t="shared" si="21"/>
        <v>1000</v>
      </c>
      <c r="W107" s="13" t="s">
        <v>29</v>
      </c>
      <c r="X107" s="25"/>
      <c r="Y107" s="67"/>
      <c r="Z107" s="67"/>
      <c r="AA107" s="67"/>
    </row>
    <row r="108" spans="1:27" s="68" customFormat="1" ht="38.450000000000003" customHeight="1">
      <c r="A108" s="40" t="s">
        <v>38</v>
      </c>
      <c r="B108" s="49" t="s">
        <v>236</v>
      </c>
      <c r="C108" s="99" t="s">
        <v>74</v>
      </c>
      <c r="D108" s="58"/>
      <c r="E108" s="45">
        <v>3500</v>
      </c>
      <c r="F108" s="21">
        <f t="shared" si="20"/>
        <v>3500</v>
      </c>
      <c r="G108" s="21">
        <f t="shared" si="25"/>
        <v>2500</v>
      </c>
      <c r="H108" s="45">
        <v>350</v>
      </c>
      <c r="I108" s="45">
        <f>2500-350</f>
        <v>2150</v>
      </c>
      <c r="J108" s="45">
        <f>E108-G108</f>
        <v>1000</v>
      </c>
      <c r="K108" s="45"/>
      <c r="L108" s="45"/>
      <c r="M108" s="66"/>
      <c r="N108" s="66"/>
      <c r="O108" s="66"/>
      <c r="P108" s="66"/>
      <c r="Q108" s="46"/>
      <c r="R108" s="46"/>
      <c r="S108" s="45">
        <v>1200</v>
      </c>
      <c r="T108" s="45"/>
      <c r="U108" s="46">
        <f>G108-S108</f>
        <v>1300</v>
      </c>
      <c r="V108" s="45">
        <f t="shared" si="21"/>
        <v>1300</v>
      </c>
      <c r="W108" s="13" t="s">
        <v>21</v>
      </c>
      <c r="X108" s="25"/>
      <c r="Y108" s="67"/>
      <c r="Z108" s="67"/>
      <c r="AA108" s="67"/>
    </row>
    <row r="109" spans="1:27" s="68" customFormat="1" ht="38.450000000000003" customHeight="1">
      <c r="A109" s="40" t="s">
        <v>39</v>
      </c>
      <c r="B109" s="53" t="s">
        <v>237</v>
      </c>
      <c r="C109" s="99">
        <v>2025</v>
      </c>
      <c r="D109" s="58"/>
      <c r="E109" s="45">
        <v>1650</v>
      </c>
      <c r="F109" s="21">
        <f t="shared" si="20"/>
        <v>1650</v>
      </c>
      <c r="G109" s="21">
        <f t="shared" si="25"/>
        <v>1650</v>
      </c>
      <c r="H109" s="45">
        <v>1650</v>
      </c>
      <c r="I109" s="45"/>
      <c r="J109" s="45"/>
      <c r="K109" s="45"/>
      <c r="L109" s="45"/>
      <c r="M109" s="66"/>
      <c r="N109" s="66"/>
      <c r="O109" s="66"/>
      <c r="P109" s="66"/>
      <c r="Q109" s="46"/>
      <c r="R109" s="46"/>
      <c r="S109" s="45"/>
      <c r="T109" s="45"/>
      <c r="U109" s="46">
        <v>1650</v>
      </c>
      <c r="V109" s="45">
        <f t="shared" si="21"/>
        <v>1650</v>
      </c>
      <c r="W109" s="13" t="s">
        <v>122</v>
      </c>
      <c r="X109" s="25"/>
      <c r="Y109" s="67"/>
      <c r="Z109" s="67"/>
      <c r="AA109" s="67"/>
    </row>
    <row r="110" spans="1:27" s="33" customFormat="1" ht="24.75" customHeight="1">
      <c r="A110" s="27" t="s">
        <v>36</v>
      </c>
      <c r="B110" s="78" t="s">
        <v>238</v>
      </c>
      <c r="C110" s="27"/>
      <c r="D110" s="36"/>
      <c r="E110" s="29">
        <f>E111</f>
        <v>7000</v>
      </c>
      <c r="F110" s="21">
        <f t="shared" si="20"/>
        <v>7000</v>
      </c>
      <c r="G110" s="29">
        <f t="shared" ref="G110:U111" si="26">G111</f>
        <v>7000</v>
      </c>
      <c r="H110" s="29">
        <f t="shared" si="26"/>
        <v>7000</v>
      </c>
      <c r="I110" s="29">
        <f t="shared" si="26"/>
        <v>0</v>
      </c>
      <c r="J110" s="29">
        <f t="shared" si="26"/>
        <v>0</v>
      </c>
      <c r="K110" s="29">
        <f t="shared" si="26"/>
        <v>0</v>
      </c>
      <c r="L110" s="29">
        <f t="shared" si="26"/>
        <v>0</v>
      </c>
      <c r="M110" s="29">
        <f t="shared" si="26"/>
        <v>0</v>
      </c>
      <c r="N110" s="29"/>
      <c r="O110" s="29">
        <f t="shared" si="26"/>
        <v>0</v>
      </c>
      <c r="P110" s="29"/>
      <c r="Q110" s="29">
        <f t="shared" si="26"/>
        <v>0</v>
      </c>
      <c r="R110" s="29"/>
      <c r="S110" s="29">
        <f t="shared" si="26"/>
        <v>3223</v>
      </c>
      <c r="T110" s="29">
        <f t="shared" si="26"/>
        <v>568</v>
      </c>
      <c r="U110" s="29">
        <f t="shared" si="26"/>
        <v>3777</v>
      </c>
      <c r="V110" s="45">
        <f t="shared" si="21"/>
        <v>3777</v>
      </c>
      <c r="W110" s="50"/>
      <c r="X110" s="39"/>
      <c r="Y110" s="32"/>
      <c r="Z110" s="32"/>
      <c r="AA110" s="32"/>
    </row>
    <row r="111" spans="1:27" s="33" customFormat="1" ht="39" customHeight="1">
      <c r="A111" s="34" t="s">
        <v>10</v>
      </c>
      <c r="B111" s="35" t="s">
        <v>94</v>
      </c>
      <c r="C111" s="8"/>
      <c r="D111" s="36"/>
      <c r="E111" s="37">
        <f>E112</f>
        <v>7000</v>
      </c>
      <c r="F111" s="21">
        <f t="shared" si="20"/>
        <v>7000</v>
      </c>
      <c r="G111" s="37">
        <f t="shared" si="26"/>
        <v>7000</v>
      </c>
      <c r="H111" s="37">
        <f t="shared" si="26"/>
        <v>7000</v>
      </c>
      <c r="I111" s="37">
        <f t="shared" si="26"/>
        <v>0</v>
      </c>
      <c r="J111" s="37">
        <f t="shared" si="26"/>
        <v>0</v>
      </c>
      <c r="K111" s="37">
        <f t="shared" si="26"/>
        <v>0</v>
      </c>
      <c r="L111" s="37">
        <f t="shared" si="26"/>
        <v>0</v>
      </c>
      <c r="M111" s="37">
        <f t="shared" si="26"/>
        <v>0</v>
      </c>
      <c r="N111" s="37"/>
      <c r="O111" s="37">
        <f t="shared" si="26"/>
        <v>0</v>
      </c>
      <c r="P111" s="37"/>
      <c r="Q111" s="37">
        <f t="shared" si="26"/>
        <v>0</v>
      </c>
      <c r="R111" s="37"/>
      <c r="S111" s="37">
        <f t="shared" si="26"/>
        <v>3223</v>
      </c>
      <c r="T111" s="37">
        <f t="shared" si="26"/>
        <v>568</v>
      </c>
      <c r="U111" s="37">
        <f t="shared" si="26"/>
        <v>3777</v>
      </c>
      <c r="V111" s="45">
        <f t="shared" si="21"/>
        <v>3777</v>
      </c>
      <c r="W111" s="37"/>
      <c r="X111" s="39"/>
      <c r="Y111" s="32"/>
      <c r="Z111" s="32"/>
      <c r="AA111" s="32"/>
    </row>
    <row r="112" spans="1:27" s="33" customFormat="1" ht="41.45" customHeight="1">
      <c r="A112" s="40" t="s">
        <v>13</v>
      </c>
      <c r="B112" s="49" t="s">
        <v>239</v>
      </c>
      <c r="C112" s="81" t="s">
        <v>73</v>
      </c>
      <c r="D112" s="12"/>
      <c r="E112" s="46">
        <v>7000</v>
      </c>
      <c r="F112" s="21">
        <f t="shared" si="20"/>
        <v>7000</v>
      </c>
      <c r="G112" s="21">
        <f t="shared" si="25"/>
        <v>7000</v>
      </c>
      <c r="H112" s="46">
        <f>E112</f>
        <v>7000</v>
      </c>
      <c r="I112" s="45"/>
      <c r="J112" s="45"/>
      <c r="K112" s="45"/>
      <c r="L112" s="21"/>
      <c r="M112" s="45"/>
      <c r="N112" s="45"/>
      <c r="O112" s="45"/>
      <c r="P112" s="45"/>
      <c r="Q112" s="46"/>
      <c r="R112" s="46"/>
      <c r="S112" s="46">
        <v>3223</v>
      </c>
      <c r="T112" s="46">
        <v>568</v>
      </c>
      <c r="U112" s="46">
        <f>G112-S112</f>
        <v>3777</v>
      </c>
      <c r="V112" s="45">
        <f t="shared" si="21"/>
        <v>3777</v>
      </c>
      <c r="W112" s="13" t="s">
        <v>100</v>
      </c>
      <c r="X112" s="72"/>
      <c r="Y112" s="32"/>
      <c r="Z112" s="32"/>
      <c r="AA112" s="32"/>
    </row>
    <row r="113" spans="1:24" s="64" customFormat="1" ht="24.75" customHeight="1">
      <c r="A113" s="27" t="s">
        <v>37</v>
      </c>
      <c r="B113" s="6" t="s">
        <v>240</v>
      </c>
      <c r="C113" s="7"/>
      <c r="D113" s="56"/>
      <c r="E113" s="21">
        <f>E114</f>
        <v>2200</v>
      </c>
      <c r="F113" s="21">
        <f t="shared" si="20"/>
        <v>2200</v>
      </c>
      <c r="G113" s="21">
        <f t="shared" ref="G113:U114" si="27">G114</f>
        <v>2200</v>
      </c>
      <c r="H113" s="21">
        <f t="shared" si="27"/>
        <v>0</v>
      </c>
      <c r="I113" s="21">
        <f t="shared" si="27"/>
        <v>2200</v>
      </c>
      <c r="J113" s="21">
        <f t="shared" si="27"/>
        <v>0</v>
      </c>
      <c r="K113" s="21">
        <f t="shared" si="27"/>
        <v>0</v>
      </c>
      <c r="L113" s="21">
        <f t="shared" si="27"/>
        <v>0</v>
      </c>
      <c r="M113" s="21">
        <f t="shared" si="27"/>
        <v>0</v>
      </c>
      <c r="N113" s="21"/>
      <c r="O113" s="21">
        <f t="shared" si="27"/>
        <v>1100</v>
      </c>
      <c r="P113" s="21">
        <f t="shared" si="27"/>
        <v>0</v>
      </c>
      <c r="Q113" s="21">
        <f t="shared" si="27"/>
        <v>1100</v>
      </c>
      <c r="R113" s="21">
        <f t="shared" si="27"/>
        <v>1100</v>
      </c>
      <c r="S113" s="21">
        <f t="shared" si="27"/>
        <v>0</v>
      </c>
      <c r="T113" s="21">
        <f t="shared" si="27"/>
        <v>0</v>
      </c>
      <c r="U113" s="21">
        <f t="shared" si="27"/>
        <v>0</v>
      </c>
      <c r="V113" s="45">
        <f t="shared" si="21"/>
        <v>0</v>
      </c>
      <c r="W113" s="13"/>
      <c r="X113" s="56"/>
    </row>
    <row r="114" spans="1:24" s="64" customFormat="1" ht="31.5">
      <c r="A114" s="34"/>
      <c r="B114" s="35" t="s">
        <v>94</v>
      </c>
      <c r="C114" s="8"/>
      <c r="D114" s="56"/>
      <c r="E114" s="82">
        <f>E115</f>
        <v>2200</v>
      </c>
      <c r="F114" s="21">
        <f t="shared" si="20"/>
        <v>2200</v>
      </c>
      <c r="G114" s="82">
        <f t="shared" si="27"/>
        <v>2200</v>
      </c>
      <c r="H114" s="82">
        <f t="shared" si="27"/>
        <v>0</v>
      </c>
      <c r="I114" s="82">
        <f t="shared" si="27"/>
        <v>2200</v>
      </c>
      <c r="J114" s="82">
        <f t="shared" si="27"/>
        <v>0</v>
      </c>
      <c r="K114" s="82">
        <f t="shared" si="27"/>
        <v>0</v>
      </c>
      <c r="L114" s="82">
        <f t="shared" si="27"/>
        <v>0</v>
      </c>
      <c r="M114" s="82">
        <f t="shared" si="27"/>
        <v>0</v>
      </c>
      <c r="N114" s="82"/>
      <c r="O114" s="82">
        <f t="shared" si="27"/>
        <v>1100</v>
      </c>
      <c r="P114" s="82">
        <f t="shared" si="27"/>
        <v>0</v>
      </c>
      <c r="Q114" s="82">
        <f t="shared" si="27"/>
        <v>1100</v>
      </c>
      <c r="R114" s="82">
        <f t="shared" si="27"/>
        <v>1100</v>
      </c>
      <c r="S114" s="82">
        <f t="shared" si="27"/>
        <v>0</v>
      </c>
      <c r="T114" s="82">
        <f t="shared" si="27"/>
        <v>0</v>
      </c>
      <c r="U114" s="82">
        <f t="shared" si="27"/>
        <v>0</v>
      </c>
      <c r="V114" s="45">
        <f t="shared" si="21"/>
        <v>0</v>
      </c>
      <c r="W114" s="13"/>
      <c r="X114" s="56"/>
    </row>
    <row r="115" spans="1:24" s="64" customFormat="1" ht="47.45" customHeight="1">
      <c r="A115" s="40" t="s">
        <v>13</v>
      </c>
      <c r="B115" s="53" t="s">
        <v>241</v>
      </c>
      <c r="C115" s="13" t="s">
        <v>71</v>
      </c>
      <c r="D115" s="58" t="s">
        <v>242</v>
      </c>
      <c r="E115" s="45">
        <v>2200</v>
      </c>
      <c r="F115" s="21">
        <f t="shared" si="20"/>
        <v>2200</v>
      </c>
      <c r="G115" s="21">
        <f>H115+I115</f>
        <v>2200</v>
      </c>
      <c r="H115" s="45"/>
      <c r="I115" s="46">
        <v>2200</v>
      </c>
      <c r="J115" s="46"/>
      <c r="K115" s="46"/>
      <c r="L115" s="46"/>
      <c r="M115" s="46"/>
      <c r="N115" s="46"/>
      <c r="O115" s="45">
        <v>1100</v>
      </c>
      <c r="P115" s="45"/>
      <c r="Q115" s="45">
        <v>1100</v>
      </c>
      <c r="R115" s="45">
        <v>1100</v>
      </c>
      <c r="S115" s="45"/>
      <c r="T115" s="45"/>
      <c r="U115" s="45"/>
      <c r="V115" s="45">
        <f t="shared" si="21"/>
        <v>0</v>
      </c>
      <c r="W115" s="13" t="s">
        <v>26</v>
      </c>
      <c r="X115" s="56"/>
    </row>
    <row r="116" spans="1:24" s="64" customFormat="1" ht="33" customHeight="1">
      <c r="A116" s="27" t="s">
        <v>38</v>
      </c>
      <c r="B116" s="83" t="s">
        <v>243</v>
      </c>
      <c r="C116" s="13"/>
      <c r="D116" s="58"/>
      <c r="E116" s="21">
        <f>E117+E118</f>
        <v>32572</v>
      </c>
      <c r="F116" s="21">
        <f t="shared" si="20"/>
        <v>32572</v>
      </c>
      <c r="G116" s="21">
        <f t="shared" ref="G116:U116" si="28">G117+G118</f>
        <v>32572</v>
      </c>
      <c r="H116" s="21">
        <f t="shared" si="28"/>
        <v>90</v>
      </c>
      <c r="I116" s="21">
        <f t="shared" si="28"/>
        <v>32482</v>
      </c>
      <c r="J116" s="21">
        <f t="shared" si="28"/>
        <v>0</v>
      </c>
      <c r="K116" s="21">
        <f t="shared" si="28"/>
        <v>0</v>
      </c>
      <c r="L116" s="21">
        <f t="shared" si="28"/>
        <v>0</v>
      </c>
      <c r="M116" s="21">
        <f t="shared" si="28"/>
        <v>0</v>
      </c>
      <c r="N116" s="21"/>
      <c r="O116" s="21">
        <f t="shared" si="28"/>
        <v>0</v>
      </c>
      <c r="P116" s="21"/>
      <c r="Q116" s="21">
        <f t="shared" si="28"/>
        <v>14241</v>
      </c>
      <c r="R116" s="21">
        <f t="shared" si="28"/>
        <v>14241</v>
      </c>
      <c r="S116" s="21">
        <f t="shared" si="28"/>
        <v>1890</v>
      </c>
      <c r="T116" s="21">
        <f t="shared" si="28"/>
        <v>0</v>
      </c>
      <c r="U116" s="21">
        <f t="shared" si="28"/>
        <v>16441</v>
      </c>
      <c r="V116" s="45">
        <f t="shared" si="21"/>
        <v>16441</v>
      </c>
      <c r="W116" s="13"/>
      <c r="X116" s="56"/>
    </row>
    <row r="117" spans="1:24" s="64" customFormat="1" ht="60" customHeight="1">
      <c r="A117" s="40" t="s">
        <v>13</v>
      </c>
      <c r="B117" s="53" t="s">
        <v>244</v>
      </c>
      <c r="C117" s="13" t="s">
        <v>74</v>
      </c>
      <c r="D117" s="75"/>
      <c r="E117" s="45">
        <v>7572</v>
      </c>
      <c r="F117" s="21">
        <f t="shared" si="20"/>
        <v>7572</v>
      </c>
      <c r="G117" s="21">
        <v>7572</v>
      </c>
      <c r="H117" s="45">
        <v>90</v>
      </c>
      <c r="I117" s="46">
        <f>G117-H117</f>
        <v>7482</v>
      </c>
      <c r="J117" s="46"/>
      <c r="K117" s="46"/>
      <c r="L117" s="46"/>
      <c r="M117" s="46"/>
      <c r="N117" s="46"/>
      <c r="O117" s="45"/>
      <c r="P117" s="45"/>
      <c r="Q117" s="45"/>
      <c r="R117" s="45"/>
      <c r="S117" s="45">
        <v>1890</v>
      </c>
      <c r="T117" s="45"/>
      <c r="U117" s="45">
        <f>G117-S117</f>
        <v>5682</v>
      </c>
      <c r="V117" s="45">
        <f t="shared" si="21"/>
        <v>5682</v>
      </c>
      <c r="W117" s="13" t="s">
        <v>100</v>
      </c>
      <c r="X117" s="56"/>
    </row>
    <row r="118" spans="1:24" s="64" customFormat="1" ht="60" customHeight="1">
      <c r="A118" s="40" t="s">
        <v>22</v>
      </c>
      <c r="B118" s="76" t="s">
        <v>245</v>
      </c>
      <c r="C118" s="13" t="s">
        <v>71</v>
      </c>
      <c r="D118" s="75"/>
      <c r="E118" s="45">
        <v>25000</v>
      </c>
      <c r="F118" s="21">
        <f t="shared" si="20"/>
        <v>25000</v>
      </c>
      <c r="G118" s="45">
        <f>E118</f>
        <v>25000</v>
      </c>
      <c r="H118" s="45"/>
      <c r="I118" s="46">
        <f>G118</f>
        <v>25000</v>
      </c>
      <c r="J118" s="46"/>
      <c r="K118" s="46"/>
      <c r="L118" s="46"/>
      <c r="M118" s="46"/>
      <c r="N118" s="46"/>
      <c r="O118" s="45"/>
      <c r="P118" s="45"/>
      <c r="Q118" s="45">
        <v>14241</v>
      </c>
      <c r="R118" s="45">
        <v>14241</v>
      </c>
      <c r="S118" s="45"/>
      <c r="T118" s="45"/>
      <c r="U118" s="45">
        <f>E118-Q118</f>
        <v>10759</v>
      </c>
      <c r="V118" s="45">
        <f t="shared" si="21"/>
        <v>10759</v>
      </c>
      <c r="W118" s="13"/>
      <c r="X118" s="56"/>
    </row>
    <row r="119" spans="1:24" s="64" customFormat="1" ht="47.25">
      <c r="A119" s="84" t="s">
        <v>15</v>
      </c>
      <c r="B119" s="24" t="s">
        <v>246</v>
      </c>
      <c r="C119" s="100"/>
      <c r="D119" s="56"/>
      <c r="E119" s="85">
        <f t="shared" ref="E119:U119" si="29">E122</f>
        <v>3950</v>
      </c>
      <c r="F119" s="21">
        <f t="shared" si="20"/>
        <v>3950</v>
      </c>
      <c r="G119" s="85">
        <f t="shared" si="29"/>
        <v>3950</v>
      </c>
      <c r="H119" s="85">
        <f t="shared" si="29"/>
        <v>0</v>
      </c>
      <c r="I119" s="85">
        <f t="shared" si="29"/>
        <v>0</v>
      </c>
      <c r="J119" s="85">
        <f t="shared" si="29"/>
        <v>0</v>
      </c>
      <c r="K119" s="85">
        <f t="shared" si="29"/>
        <v>0</v>
      </c>
      <c r="L119" s="85">
        <f t="shared" si="29"/>
        <v>0</v>
      </c>
      <c r="M119" s="85">
        <f t="shared" si="29"/>
        <v>2800</v>
      </c>
      <c r="N119" s="85">
        <f t="shared" si="29"/>
        <v>2788</v>
      </c>
      <c r="O119" s="85">
        <f t="shared" si="29"/>
        <v>1150</v>
      </c>
      <c r="P119" s="85">
        <f t="shared" si="29"/>
        <v>1132</v>
      </c>
      <c r="Q119" s="85">
        <f t="shared" si="29"/>
        <v>0</v>
      </c>
      <c r="R119" s="85"/>
      <c r="S119" s="85">
        <f t="shared" si="29"/>
        <v>0</v>
      </c>
      <c r="T119" s="85">
        <f t="shared" si="29"/>
        <v>0</v>
      </c>
      <c r="U119" s="85">
        <f t="shared" si="29"/>
        <v>0</v>
      </c>
      <c r="V119" s="45">
        <f t="shared" si="21"/>
        <v>0</v>
      </c>
      <c r="W119" s="13"/>
      <c r="X119" s="56"/>
    </row>
    <row r="120" spans="1:24" s="64" customFormat="1">
      <c r="A120" s="84">
        <v>1</v>
      </c>
      <c r="B120" s="6" t="s">
        <v>247</v>
      </c>
      <c r="C120" s="7"/>
      <c r="D120" s="56"/>
      <c r="E120" s="46"/>
      <c r="F120" s="21">
        <f t="shared" si="20"/>
        <v>0</v>
      </c>
      <c r="G120" s="21">
        <f>H120+I120</f>
        <v>0</v>
      </c>
      <c r="H120" s="46"/>
      <c r="I120" s="46"/>
      <c r="J120" s="46"/>
      <c r="K120" s="46"/>
      <c r="L120" s="46"/>
      <c r="M120" s="46"/>
      <c r="N120" s="46"/>
      <c r="O120" s="46"/>
      <c r="P120" s="46"/>
      <c r="Q120" s="46"/>
      <c r="R120" s="46"/>
      <c r="S120" s="46"/>
      <c r="T120" s="46"/>
      <c r="U120" s="46"/>
      <c r="V120" s="45">
        <f t="shared" si="21"/>
        <v>0</v>
      </c>
      <c r="W120" s="13"/>
      <c r="X120" s="56"/>
    </row>
    <row r="121" spans="1:24" s="64" customFormat="1">
      <c r="A121" s="27" t="s">
        <v>248</v>
      </c>
      <c r="B121" s="6" t="s">
        <v>249</v>
      </c>
      <c r="C121" s="7"/>
      <c r="D121" s="56"/>
      <c r="E121" s="46"/>
      <c r="F121" s="21">
        <f t="shared" si="20"/>
        <v>0</v>
      </c>
      <c r="G121" s="21">
        <f>H121+I121</f>
        <v>0</v>
      </c>
      <c r="H121" s="46"/>
      <c r="I121" s="46"/>
      <c r="J121" s="46"/>
      <c r="K121" s="46"/>
      <c r="L121" s="46"/>
      <c r="M121" s="46"/>
      <c r="N121" s="46"/>
      <c r="O121" s="46"/>
      <c r="P121" s="46"/>
      <c r="Q121" s="46"/>
      <c r="R121" s="46"/>
      <c r="S121" s="46"/>
      <c r="T121" s="46"/>
      <c r="U121" s="46"/>
      <c r="V121" s="45">
        <f t="shared" si="21"/>
        <v>0</v>
      </c>
      <c r="W121" s="13"/>
      <c r="X121" s="56"/>
    </row>
    <row r="122" spans="1:24" s="64" customFormat="1" ht="31.5">
      <c r="A122" s="84" t="s">
        <v>9</v>
      </c>
      <c r="B122" s="35" t="s">
        <v>94</v>
      </c>
      <c r="C122" s="8"/>
      <c r="D122" s="56"/>
      <c r="E122" s="85">
        <f>SUM(E123:E125)</f>
        <v>3950</v>
      </c>
      <c r="F122" s="21">
        <f t="shared" si="20"/>
        <v>3950</v>
      </c>
      <c r="G122" s="85">
        <f t="shared" ref="G122:U122" si="30">SUM(G123:G125)</f>
        <v>3950</v>
      </c>
      <c r="H122" s="85">
        <f t="shared" si="30"/>
        <v>0</v>
      </c>
      <c r="I122" s="85">
        <f t="shared" si="30"/>
        <v>0</v>
      </c>
      <c r="J122" s="85">
        <f t="shared" si="30"/>
        <v>0</v>
      </c>
      <c r="K122" s="85">
        <f t="shared" si="30"/>
        <v>0</v>
      </c>
      <c r="L122" s="85">
        <f t="shared" si="30"/>
        <v>0</v>
      </c>
      <c r="M122" s="85">
        <f t="shared" si="30"/>
        <v>2800</v>
      </c>
      <c r="N122" s="85">
        <f t="shared" si="30"/>
        <v>2788</v>
      </c>
      <c r="O122" s="85">
        <f t="shared" si="30"/>
        <v>1150</v>
      </c>
      <c r="P122" s="85">
        <f t="shared" si="30"/>
        <v>1132</v>
      </c>
      <c r="Q122" s="85">
        <f t="shared" si="30"/>
        <v>0</v>
      </c>
      <c r="R122" s="85"/>
      <c r="S122" s="85">
        <f t="shared" si="30"/>
        <v>0</v>
      </c>
      <c r="T122" s="85">
        <f t="shared" si="30"/>
        <v>0</v>
      </c>
      <c r="U122" s="85">
        <f t="shared" si="30"/>
        <v>0</v>
      </c>
      <c r="V122" s="45">
        <f t="shared" si="21"/>
        <v>0</v>
      </c>
      <c r="W122" s="13"/>
      <c r="X122" s="56"/>
    </row>
    <row r="123" spans="1:24" s="64" customFormat="1" ht="43.9" customHeight="1">
      <c r="A123" s="48">
        <v>1</v>
      </c>
      <c r="B123" s="53" t="s">
        <v>250</v>
      </c>
      <c r="C123" s="13">
        <v>2021</v>
      </c>
      <c r="D123" s="58" t="s">
        <v>251</v>
      </c>
      <c r="E123" s="45">
        <v>700</v>
      </c>
      <c r="F123" s="21">
        <f t="shared" si="20"/>
        <v>700</v>
      </c>
      <c r="G123" s="21">
        <v>700</v>
      </c>
      <c r="H123" s="45"/>
      <c r="I123" s="85"/>
      <c r="J123" s="85"/>
      <c r="K123" s="85"/>
      <c r="L123" s="85"/>
      <c r="M123" s="46">
        <v>700</v>
      </c>
      <c r="N123" s="46">
        <v>688</v>
      </c>
      <c r="O123" s="85"/>
      <c r="P123" s="85"/>
      <c r="Q123" s="85"/>
      <c r="R123" s="85"/>
      <c r="S123" s="85"/>
      <c r="T123" s="85"/>
      <c r="U123" s="85"/>
      <c r="V123" s="45">
        <f t="shared" si="21"/>
        <v>0</v>
      </c>
      <c r="W123" s="13" t="s">
        <v>124</v>
      </c>
      <c r="X123" s="56"/>
    </row>
    <row r="124" spans="1:24" s="64" customFormat="1" ht="40.9" customHeight="1">
      <c r="A124" s="48">
        <v>2</v>
      </c>
      <c r="B124" s="9" t="s">
        <v>252</v>
      </c>
      <c r="C124" s="99" t="s">
        <v>72</v>
      </c>
      <c r="D124" s="58" t="s">
        <v>253</v>
      </c>
      <c r="E124" s="46">
        <v>900</v>
      </c>
      <c r="F124" s="21">
        <f t="shared" si="20"/>
        <v>900</v>
      </c>
      <c r="G124" s="21">
        <v>900</v>
      </c>
      <c r="H124" s="46"/>
      <c r="I124" s="46"/>
      <c r="J124" s="46"/>
      <c r="K124" s="46"/>
      <c r="L124" s="46"/>
      <c r="M124" s="46">
        <v>600</v>
      </c>
      <c r="N124" s="46">
        <v>600</v>
      </c>
      <c r="O124" s="46">
        <v>300</v>
      </c>
      <c r="P124" s="46">
        <v>293</v>
      </c>
      <c r="Q124" s="46"/>
      <c r="R124" s="46"/>
      <c r="S124" s="46"/>
      <c r="T124" s="46"/>
      <c r="U124" s="46"/>
      <c r="V124" s="45">
        <f t="shared" si="21"/>
        <v>0</v>
      </c>
      <c r="W124" s="13" t="s">
        <v>28</v>
      </c>
      <c r="X124" s="56"/>
    </row>
    <row r="125" spans="1:24" s="64" customFormat="1" ht="41.45" customHeight="1">
      <c r="A125" s="48">
        <v>3</v>
      </c>
      <c r="B125" s="53" t="s">
        <v>254</v>
      </c>
      <c r="C125" s="13" t="s">
        <v>72</v>
      </c>
      <c r="D125" s="58" t="s">
        <v>255</v>
      </c>
      <c r="E125" s="46">
        <v>2350</v>
      </c>
      <c r="F125" s="21">
        <f t="shared" si="20"/>
        <v>2350</v>
      </c>
      <c r="G125" s="21">
        <v>2350</v>
      </c>
      <c r="H125" s="46"/>
      <c r="I125" s="46"/>
      <c r="J125" s="46"/>
      <c r="K125" s="46"/>
      <c r="L125" s="46"/>
      <c r="M125" s="46">
        <v>1500</v>
      </c>
      <c r="N125" s="46">
        <v>1500</v>
      </c>
      <c r="O125" s="46">
        <v>850</v>
      </c>
      <c r="P125" s="46">
        <v>839</v>
      </c>
      <c r="Q125" s="46"/>
      <c r="R125" s="46"/>
      <c r="S125" s="46"/>
      <c r="T125" s="46"/>
      <c r="U125" s="46"/>
      <c r="V125" s="45">
        <f t="shared" si="21"/>
        <v>0</v>
      </c>
      <c r="W125" s="13" t="s">
        <v>26</v>
      </c>
      <c r="X125" s="56"/>
    </row>
    <row r="126" spans="1:24">
      <c r="B126" s="87"/>
      <c r="C126" s="86"/>
      <c r="D126" s="88"/>
      <c r="E126" s="89"/>
      <c r="F126" s="89"/>
      <c r="G126" s="89"/>
      <c r="H126" s="90"/>
      <c r="I126" s="89"/>
      <c r="J126" s="89"/>
      <c r="K126" s="89"/>
      <c r="L126" s="89"/>
      <c r="W126" s="86"/>
      <c r="X126" s="86"/>
    </row>
    <row r="127" spans="1:24">
      <c r="B127" s="87"/>
      <c r="C127" s="86"/>
      <c r="D127" s="88"/>
      <c r="E127" s="89"/>
      <c r="F127" s="89"/>
      <c r="G127" s="89"/>
      <c r="H127" s="89"/>
      <c r="I127" s="89"/>
      <c r="J127" s="89"/>
      <c r="K127" s="89"/>
      <c r="L127" s="89"/>
      <c r="W127" s="86"/>
      <c r="X127" s="86"/>
    </row>
    <row r="128" spans="1:24">
      <c r="B128" s="87"/>
      <c r="C128" s="86"/>
      <c r="D128" s="88"/>
      <c r="E128" s="89"/>
      <c r="F128" s="89"/>
      <c r="G128" s="89"/>
      <c r="H128" s="89"/>
      <c r="I128" s="89"/>
      <c r="J128" s="89"/>
      <c r="K128" s="89"/>
      <c r="L128" s="89"/>
      <c r="W128" s="86"/>
      <c r="X128" s="86"/>
    </row>
    <row r="129" spans="2:24">
      <c r="B129" s="87"/>
      <c r="C129" s="86"/>
      <c r="D129" s="88"/>
      <c r="E129" s="89"/>
      <c r="F129" s="89"/>
      <c r="G129" s="89"/>
      <c r="H129" s="89"/>
      <c r="I129" s="89"/>
      <c r="J129" s="89"/>
      <c r="K129" s="89"/>
      <c r="L129" s="89"/>
      <c r="W129" s="86"/>
      <c r="X129" s="86"/>
    </row>
    <row r="130" spans="2:24">
      <c r="B130" s="87"/>
      <c r="C130" s="86"/>
      <c r="D130" s="88"/>
      <c r="E130" s="89"/>
      <c r="F130" s="89"/>
      <c r="G130" s="89"/>
      <c r="H130" s="89"/>
      <c r="I130" s="89"/>
      <c r="J130" s="89"/>
      <c r="K130" s="89"/>
      <c r="L130" s="89"/>
      <c r="W130" s="86"/>
      <c r="X130" s="86"/>
    </row>
    <row r="131" spans="2:24">
      <c r="B131" s="87"/>
      <c r="C131" s="86"/>
      <c r="D131" s="88"/>
      <c r="E131" s="89"/>
      <c r="F131" s="89"/>
      <c r="G131" s="89"/>
      <c r="H131" s="89"/>
      <c r="I131" s="89"/>
      <c r="J131" s="89"/>
      <c r="K131" s="89"/>
      <c r="L131" s="89"/>
      <c r="W131" s="86"/>
      <c r="X131" s="86"/>
    </row>
    <row r="132" spans="2:24">
      <c r="B132" s="87"/>
      <c r="C132" s="86"/>
      <c r="D132" s="88"/>
      <c r="E132" s="89"/>
      <c r="F132" s="89"/>
      <c r="G132" s="89"/>
      <c r="H132" s="89"/>
      <c r="I132" s="89"/>
      <c r="J132" s="89"/>
      <c r="K132" s="89"/>
      <c r="L132" s="89"/>
      <c r="W132" s="86"/>
      <c r="X132" s="86"/>
    </row>
    <row r="133" spans="2:24">
      <c r="B133" s="87"/>
      <c r="C133" s="86"/>
      <c r="D133" s="88"/>
      <c r="E133" s="89"/>
      <c r="F133" s="89"/>
      <c r="G133" s="89"/>
      <c r="H133" s="89"/>
      <c r="I133" s="89"/>
      <c r="J133" s="89"/>
      <c r="K133" s="89"/>
      <c r="L133" s="89"/>
      <c r="W133" s="86"/>
      <c r="X133" s="86"/>
    </row>
    <row r="134" spans="2:24">
      <c r="B134" s="87"/>
      <c r="C134" s="86"/>
      <c r="D134" s="88"/>
      <c r="E134" s="89"/>
      <c r="F134" s="89"/>
      <c r="G134" s="89"/>
      <c r="H134" s="89"/>
      <c r="I134" s="89"/>
      <c r="J134" s="89"/>
      <c r="K134" s="89"/>
      <c r="L134" s="89"/>
      <c r="W134" s="86"/>
      <c r="X134" s="86"/>
    </row>
    <row r="135" spans="2:24">
      <c r="B135" s="87"/>
      <c r="C135" s="86"/>
      <c r="D135" s="88"/>
      <c r="E135" s="89"/>
      <c r="F135" s="89"/>
      <c r="G135" s="89"/>
      <c r="H135" s="89"/>
      <c r="I135" s="89"/>
      <c r="J135" s="89"/>
      <c r="K135" s="89"/>
      <c r="L135" s="89"/>
      <c r="W135" s="86"/>
      <c r="X135" s="86"/>
    </row>
    <row r="136" spans="2:24">
      <c r="B136" s="87"/>
      <c r="C136" s="86"/>
      <c r="D136" s="88"/>
      <c r="E136" s="89"/>
      <c r="F136" s="89"/>
      <c r="G136" s="89"/>
      <c r="H136" s="89"/>
      <c r="I136" s="89"/>
      <c r="J136" s="89"/>
      <c r="K136" s="89"/>
      <c r="L136" s="89"/>
      <c r="W136" s="86"/>
      <c r="X136" s="86"/>
    </row>
    <row r="137" spans="2:24">
      <c r="B137" s="87"/>
      <c r="C137" s="86"/>
      <c r="D137" s="88"/>
      <c r="E137" s="89"/>
      <c r="F137" s="89"/>
      <c r="G137" s="89"/>
      <c r="H137" s="89"/>
      <c r="I137" s="89"/>
      <c r="J137" s="89"/>
      <c r="K137" s="89"/>
      <c r="L137" s="89"/>
      <c r="W137" s="86"/>
      <c r="X137" s="86"/>
    </row>
    <row r="138" spans="2:24">
      <c r="B138" s="87"/>
      <c r="C138" s="86"/>
      <c r="D138" s="88"/>
      <c r="E138" s="89"/>
      <c r="F138" s="89"/>
      <c r="G138" s="89"/>
      <c r="H138" s="89"/>
      <c r="I138" s="89"/>
      <c r="J138" s="89"/>
      <c r="K138" s="89"/>
      <c r="L138" s="89"/>
      <c r="W138" s="86"/>
      <c r="X138" s="86"/>
    </row>
    <row r="139" spans="2:24">
      <c r="B139" s="87"/>
      <c r="C139" s="86"/>
      <c r="D139" s="88"/>
      <c r="E139" s="89"/>
      <c r="F139" s="89"/>
      <c r="G139" s="89"/>
      <c r="H139" s="89"/>
      <c r="I139" s="89"/>
      <c r="J139" s="89"/>
      <c r="K139" s="89"/>
      <c r="L139" s="89"/>
      <c r="W139" s="86"/>
      <c r="X139" s="86"/>
    </row>
    <row r="140" spans="2:24">
      <c r="B140" s="87"/>
      <c r="C140" s="86"/>
      <c r="D140" s="88"/>
      <c r="E140" s="89"/>
      <c r="F140" s="89"/>
      <c r="G140" s="89"/>
      <c r="H140" s="89"/>
      <c r="I140" s="89"/>
      <c r="J140" s="89"/>
      <c r="K140" s="89"/>
      <c r="L140" s="89"/>
      <c r="W140" s="86"/>
      <c r="X140" s="86"/>
    </row>
    <row r="141" spans="2:24">
      <c r="B141" s="87"/>
      <c r="C141" s="86"/>
      <c r="D141" s="88"/>
      <c r="E141" s="89"/>
      <c r="F141" s="89"/>
      <c r="G141" s="89"/>
      <c r="H141" s="89"/>
      <c r="I141" s="89"/>
      <c r="J141" s="89"/>
      <c r="K141" s="89"/>
      <c r="L141" s="89"/>
      <c r="W141" s="86"/>
      <c r="X141" s="86"/>
    </row>
    <row r="142" spans="2:24">
      <c r="B142" s="87"/>
      <c r="C142" s="86"/>
      <c r="D142" s="88"/>
      <c r="E142" s="89"/>
      <c r="F142" s="89"/>
      <c r="G142" s="89"/>
      <c r="H142" s="89"/>
      <c r="I142" s="89"/>
      <c r="J142" s="89"/>
      <c r="K142" s="89"/>
      <c r="L142" s="89"/>
      <c r="W142" s="86"/>
      <c r="X142" s="86"/>
    </row>
    <row r="143" spans="2:24">
      <c r="B143" s="87"/>
      <c r="C143" s="86"/>
      <c r="D143" s="88"/>
      <c r="E143" s="89"/>
      <c r="F143" s="89"/>
      <c r="G143" s="89"/>
      <c r="H143" s="89"/>
      <c r="I143" s="89"/>
      <c r="J143" s="89"/>
      <c r="K143" s="89"/>
      <c r="L143" s="89"/>
      <c r="W143" s="86"/>
      <c r="X143" s="86"/>
    </row>
    <row r="144" spans="2:24">
      <c r="B144" s="87"/>
      <c r="C144" s="86"/>
      <c r="D144" s="88"/>
      <c r="E144" s="89"/>
      <c r="F144" s="89"/>
      <c r="G144" s="89"/>
      <c r="H144" s="89"/>
      <c r="I144" s="89"/>
      <c r="J144" s="89"/>
      <c r="K144" s="89"/>
      <c r="L144" s="89"/>
      <c r="W144" s="86"/>
      <c r="X144" s="86"/>
    </row>
    <row r="145" spans="2:24">
      <c r="B145" s="87"/>
      <c r="C145" s="86"/>
      <c r="D145" s="88"/>
      <c r="E145" s="89"/>
      <c r="F145" s="89"/>
      <c r="G145" s="89"/>
      <c r="H145" s="89"/>
      <c r="I145" s="89"/>
      <c r="J145" s="89"/>
      <c r="K145" s="89"/>
      <c r="L145" s="89"/>
      <c r="W145" s="86"/>
      <c r="X145" s="86"/>
    </row>
    <row r="146" spans="2:24">
      <c r="B146" s="87"/>
      <c r="C146" s="86"/>
      <c r="D146" s="88"/>
      <c r="E146" s="89"/>
      <c r="F146" s="89"/>
      <c r="G146" s="89"/>
      <c r="H146" s="89"/>
      <c r="I146" s="89"/>
      <c r="J146" s="89"/>
      <c r="K146" s="89"/>
      <c r="L146" s="89"/>
      <c r="W146" s="86"/>
      <c r="X146" s="86"/>
    </row>
    <row r="147" spans="2:24">
      <c r="B147" s="87"/>
      <c r="C147" s="86"/>
      <c r="D147" s="88"/>
      <c r="E147" s="89"/>
      <c r="F147" s="89"/>
      <c r="G147" s="89"/>
      <c r="H147" s="89"/>
      <c r="I147" s="89"/>
      <c r="J147" s="89"/>
      <c r="K147" s="89"/>
      <c r="L147" s="89"/>
      <c r="W147" s="86"/>
      <c r="X147" s="86"/>
    </row>
    <row r="148" spans="2:24">
      <c r="B148" s="87"/>
      <c r="C148" s="86"/>
      <c r="D148" s="88"/>
      <c r="E148" s="89"/>
      <c r="F148" s="89"/>
      <c r="G148" s="89"/>
      <c r="H148" s="89"/>
      <c r="I148" s="89"/>
      <c r="J148" s="89"/>
      <c r="K148" s="89"/>
      <c r="L148" s="89"/>
      <c r="W148" s="86"/>
      <c r="X148" s="86"/>
    </row>
    <row r="149" spans="2:24">
      <c r="B149" s="87"/>
      <c r="C149" s="86"/>
      <c r="D149" s="88"/>
      <c r="E149" s="89"/>
      <c r="F149" s="89"/>
      <c r="G149" s="89"/>
      <c r="H149" s="89"/>
      <c r="I149" s="89"/>
      <c r="J149" s="89"/>
      <c r="K149" s="89"/>
      <c r="L149" s="89"/>
      <c r="W149" s="86"/>
      <c r="X149" s="86"/>
    </row>
    <row r="150" spans="2:24">
      <c r="B150" s="87"/>
      <c r="C150" s="86"/>
      <c r="D150" s="88"/>
      <c r="E150" s="89"/>
      <c r="F150" s="89"/>
      <c r="G150" s="89"/>
      <c r="H150" s="89"/>
      <c r="I150" s="89"/>
      <c r="J150" s="89"/>
      <c r="K150" s="89"/>
      <c r="L150" s="89"/>
      <c r="W150" s="86"/>
      <c r="X150" s="86"/>
    </row>
    <row r="151" spans="2:24">
      <c r="B151" s="87"/>
      <c r="C151" s="86"/>
      <c r="D151" s="88"/>
      <c r="E151" s="89"/>
      <c r="F151" s="89"/>
      <c r="G151" s="89"/>
      <c r="H151" s="89"/>
      <c r="I151" s="89"/>
      <c r="J151" s="89"/>
      <c r="K151" s="89"/>
      <c r="L151" s="89"/>
      <c r="W151" s="86"/>
      <c r="X151" s="86"/>
    </row>
    <row r="152" spans="2:24">
      <c r="B152" s="87"/>
      <c r="C152" s="86"/>
      <c r="D152" s="88"/>
      <c r="E152" s="89"/>
      <c r="F152" s="89"/>
      <c r="G152" s="89"/>
      <c r="H152" s="89"/>
      <c r="I152" s="89"/>
      <c r="J152" s="89"/>
      <c r="K152" s="89"/>
      <c r="L152" s="89"/>
      <c r="W152" s="86"/>
      <c r="X152" s="86"/>
    </row>
    <row r="153" spans="2:24">
      <c r="B153" s="87"/>
      <c r="C153" s="86"/>
      <c r="D153" s="88"/>
      <c r="E153" s="89"/>
      <c r="F153" s="89"/>
      <c r="G153" s="89"/>
      <c r="H153" s="89"/>
      <c r="I153" s="89"/>
      <c r="J153" s="89"/>
      <c r="K153" s="89"/>
      <c r="L153" s="89"/>
      <c r="W153" s="86"/>
      <c r="X153" s="86"/>
    </row>
    <row r="154" spans="2:24">
      <c r="B154" s="87"/>
      <c r="C154" s="86"/>
      <c r="D154" s="88"/>
      <c r="E154" s="89"/>
      <c r="F154" s="89"/>
      <c r="G154" s="89"/>
      <c r="H154" s="89"/>
      <c r="I154" s="89"/>
      <c r="J154" s="89"/>
      <c r="K154" s="89"/>
      <c r="L154" s="89"/>
      <c r="W154" s="86"/>
      <c r="X154" s="86"/>
    </row>
    <row r="155" spans="2:24">
      <c r="B155" s="87"/>
      <c r="C155" s="86"/>
      <c r="D155" s="88"/>
      <c r="E155" s="89"/>
      <c r="F155" s="89"/>
      <c r="G155" s="89"/>
      <c r="H155" s="89"/>
      <c r="I155" s="89"/>
      <c r="J155" s="89"/>
      <c r="K155" s="89"/>
      <c r="L155" s="89"/>
      <c r="W155" s="86"/>
      <c r="X155" s="86"/>
    </row>
    <row r="156" spans="2:24">
      <c r="B156" s="87"/>
      <c r="C156" s="86"/>
      <c r="D156" s="88"/>
      <c r="E156" s="89"/>
      <c r="F156" s="89"/>
      <c r="G156" s="89"/>
      <c r="H156" s="89"/>
      <c r="I156" s="89"/>
      <c r="J156" s="89"/>
      <c r="K156" s="89"/>
      <c r="L156" s="89"/>
      <c r="W156" s="86"/>
      <c r="X156" s="86"/>
    </row>
    <row r="157" spans="2:24">
      <c r="B157" s="87"/>
      <c r="C157" s="86"/>
      <c r="D157" s="88"/>
      <c r="E157" s="89"/>
      <c r="F157" s="89"/>
      <c r="G157" s="89"/>
      <c r="H157" s="89"/>
      <c r="I157" s="89"/>
      <c r="J157" s="89"/>
      <c r="K157" s="89"/>
      <c r="L157" s="89"/>
      <c r="W157" s="86"/>
      <c r="X157" s="86"/>
    </row>
    <row r="158" spans="2:24">
      <c r="B158" s="87"/>
      <c r="C158" s="86"/>
      <c r="D158" s="88"/>
      <c r="E158" s="89"/>
      <c r="F158" s="89"/>
      <c r="G158" s="89"/>
      <c r="H158" s="89"/>
      <c r="I158" s="89"/>
      <c r="J158" s="89"/>
      <c r="K158" s="89"/>
      <c r="L158" s="89"/>
      <c r="W158" s="86"/>
      <c r="X158" s="86"/>
    </row>
    <row r="159" spans="2:24">
      <c r="B159" s="87"/>
      <c r="C159" s="86"/>
      <c r="D159" s="88"/>
      <c r="E159" s="89"/>
      <c r="F159" s="89"/>
      <c r="G159" s="89"/>
      <c r="H159" s="89"/>
      <c r="I159" s="89"/>
      <c r="J159" s="89"/>
      <c r="K159" s="89"/>
      <c r="L159" s="89"/>
      <c r="W159" s="86"/>
      <c r="X159" s="86"/>
    </row>
    <row r="160" spans="2:24">
      <c r="B160" s="87"/>
      <c r="C160" s="86"/>
      <c r="D160" s="88"/>
      <c r="E160" s="89"/>
      <c r="F160" s="89"/>
      <c r="G160" s="89"/>
      <c r="H160" s="89"/>
      <c r="I160" s="89"/>
      <c r="J160" s="89"/>
      <c r="K160" s="89"/>
      <c r="L160" s="89"/>
      <c r="W160" s="86"/>
      <c r="X160" s="86"/>
    </row>
    <row r="161" spans="2:24">
      <c r="B161" s="87"/>
      <c r="C161" s="86"/>
      <c r="D161" s="88"/>
      <c r="E161" s="89"/>
      <c r="F161" s="89"/>
      <c r="G161" s="89"/>
      <c r="H161" s="89"/>
      <c r="I161" s="89"/>
      <c r="J161" s="89"/>
      <c r="K161" s="89"/>
      <c r="L161" s="89"/>
      <c r="W161" s="86"/>
      <c r="X161" s="86"/>
    </row>
    <row r="162" spans="2:24">
      <c r="B162" s="87"/>
      <c r="C162" s="86"/>
      <c r="D162" s="88"/>
      <c r="E162" s="89"/>
      <c r="F162" s="89"/>
      <c r="G162" s="89"/>
      <c r="H162" s="89"/>
      <c r="I162" s="89"/>
      <c r="J162" s="89"/>
      <c r="K162" s="89"/>
      <c r="L162" s="89"/>
      <c r="W162" s="86"/>
      <c r="X162" s="86"/>
    </row>
    <row r="163" spans="2:24">
      <c r="B163" s="87"/>
      <c r="C163" s="86"/>
      <c r="D163" s="88"/>
      <c r="E163" s="89"/>
      <c r="F163" s="89"/>
      <c r="G163" s="89"/>
      <c r="H163" s="89"/>
      <c r="I163" s="89"/>
      <c r="J163" s="89"/>
      <c r="K163" s="89"/>
      <c r="L163" s="89"/>
      <c r="W163" s="86"/>
      <c r="X163" s="86"/>
    </row>
    <row r="164" spans="2:24">
      <c r="B164" s="87"/>
      <c r="C164" s="86"/>
      <c r="D164" s="88"/>
      <c r="E164" s="89"/>
      <c r="F164" s="89"/>
      <c r="G164" s="89"/>
      <c r="H164" s="89"/>
      <c r="I164" s="89"/>
      <c r="J164" s="89"/>
      <c r="K164" s="89"/>
      <c r="L164" s="89"/>
      <c r="W164" s="86"/>
      <c r="X164" s="86"/>
    </row>
    <row r="165" spans="2:24">
      <c r="B165" s="87"/>
      <c r="C165" s="86"/>
      <c r="D165" s="88"/>
      <c r="E165" s="89"/>
      <c r="F165" s="89"/>
      <c r="G165" s="89"/>
      <c r="H165" s="89"/>
      <c r="I165" s="89"/>
      <c r="J165" s="89"/>
      <c r="K165" s="89"/>
      <c r="L165" s="89"/>
      <c r="W165" s="86"/>
      <c r="X165" s="86"/>
    </row>
    <row r="166" spans="2:24">
      <c r="B166" s="87"/>
      <c r="C166" s="86"/>
      <c r="D166" s="88"/>
      <c r="E166" s="89"/>
      <c r="F166" s="89"/>
      <c r="G166" s="89"/>
      <c r="H166" s="89"/>
      <c r="I166" s="89"/>
      <c r="J166" s="89"/>
      <c r="K166" s="89"/>
      <c r="L166" s="89"/>
      <c r="W166" s="86"/>
      <c r="X166" s="86"/>
    </row>
    <row r="167" spans="2:24">
      <c r="B167" s="87"/>
      <c r="C167" s="86"/>
      <c r="D167" s="88"/>
      <c r="E167" s="89"/>
      <c r="F167" s="89"/>
      <c r="G167" s="89"/>
      <c r="H167" s="89"/>
      <c r="I167" s="89"/>
      <c r="J167" s="89"/>
      <c r="K167" s="89"/>
      <c r="L167" s="89"/>
      <c r="W167" s="86"/>
      <c r="X167" s="86"/>
    </row>
    <row r="168" spans="2:24">
      <c r="B168" s="87"/>
      <c r="C168" s="86"/>
      <c r="D168" s="88"/>
      <c r="E168" s="89"/>
      <c r="F168" s="89"/>
      <c r="G168" s="89"/>
      <c r="H168" s="89"/>
      <c r="I168" s="89"/>
      <c r="J168" s="89"/>
      <c r="K168" s="89"/>
      <c r="L168" s="89"/>
      <c r="W168" s="86"/>
      <c r="X168" s="86"/>
    </row>
    <row r="169" spans="2:24">
      <c r="B169" s="87"/>
      <c r="C169" s="86"/>
      <c r="D169" s="88"/>
      <c r="E169" s="89"/>
      <c r="F169" s="89"/>
      <c r="G169" s="89"/>
      <c r="H169" s="89"/>
      <c r="I169" s="89"/>
      <c r="J169" s="89"/>
      <c r="K169" s="89"/>
      <c r="L169" s="89"/>
      <c r="W169" s="86"/>
      <c r="X169" s="86"/>
    </row>
    <row r="170" spans="2:24">
      <c r="B170" s="87"/>
      <c r="C170" s="86"/>
      <c r="D170" s="88"/>
      <c r="E170" s="89"/>
      <c r="F170" s="89"/>
      <c r="G170" s="89"/>
      <c r="H170" s="89"/>
      <c r="I170" s="89"/>
      <c r="J170" s="89"/>
      <c r="K170" s="89"/>
      <c r="L170" s="89"/>
      <c r="W170" s="86"/>
      <c r="X170" s="86"/>
    </row>
    <row r="171" spans="2:24">
      <c r="B171" s="87"/>
      <c r="C171" s="86"/>
      <c r="D171" s="88"/>
      <c r="E171" s="89"/>
      <c r="F171" s="89"/>
      <c r="G171" s="89"/>
      <c r="H171" s="89"/>
      <c r="I171" s="89"/>
      <c r="J171" s="89"/>
      <c r="K171" s="89"/>
      <c r="L171" s="89"/>
      <c r="W171" s="86"/>
      <c r="X171" s="86"/>
    </row>
    <row r="172" spans="2:24">
      <c r="B172" s="87"/>
      <c r="C172" s="86"/>
      <c r="D172" s="88"/>
      <c r="E172" s="89"/>
      <c r="F172" s="89"/>
      <c r="G172" s="89"/>
      <c r="H172" s="89"/>
      <c r="I172" s="89"/>
      <c r="J172" s="89"/>
      <c r="K172" s="89"/>
      <c r="L172" s="89"/>
      <c r="W172" s="86"/>
      <c r="X172" s="86"/>
    </row>
    <row r="173" spans="2:24">
      <c r="B173" s="87"/>
      <c r="C173" s="86"/>
      <c r="D173" s="88"/>
      <c r="E173" s="89"/>
      <c r="F173" s="89"/>
      <c r="G173" s="89"/>
      <c r="H173" s="89"/>
      <c r="I173" s="89"/>
      <c r="J173" s="89"/>
      <c r="K173" s="89"/>
      <c r="L173" s="89"/>
      <c r="W173" s="86"/>
      <c r="X173" s="86"/>
    </row>
    <row r="174" spans="2:24">
      <c r="B174" s="87"/>
      <c r="C174" s="86"/>
      <c r="D174" s="88"/>
      <c r="E174" s="89"/>
      <c r="F174" s="89"/>
      <c r="G174" s="89"/>
      <c r="H174" s="89"/>
      <c r="I174" s="89"/>
      <c r="J174" s="89"/>
      <c r="K174" s="89"/>
      <c r="L174" s="89"/>
      <c r="W174" s="86"/>
      <c r="X174" s="86"/>
    </row>
    <row r="175" spans="2:24">
      <c r="B175" s="87"/>
      <c r="C175" s="86"/>
      <c r="D175" s="88"/>
      <c r="E175" s="89"/>
      <c r="F175" s="89"/>
      <c r="G175" s="89"/>
      <c r="H175" s="89"/>
      <c r="I175" s="89"/>
      <c r="J175" s="89"/>
      <c r="K175" s="89"/>
      <c r="L175" s="89"/>
      <c r="W175" s="86"/>
      <c r="X175" s="86"/>
    </row>
    <row r="176" spans="2:24">
      <c r="B176" s="87"/>
      <c r="C176" s="86"/>
      <c r="D176" s="88"/>
      <c r="E176" s="89"/>
      <c r="F176" s="89"/>
      <c r="G176" s="89"/>
      <c r="H176" s="89"/>
      <c r="I176" s="89"/>
      <c r="J176" s="89"/>
      <c r="K176" s="89"/>
      <c r="L176" s="89"/>
      <c r="W176" s="86"/>
      <c r="X176" s="86"/>
    </row>
    <row r="177" spans="2:24">
      <c r="B177" s="87"/>
      <c r="C177" s="86"/>
      <c r="D177" s="88"/>
      <c r="E177" s="89"/>
      <c r="F177" s="89"/>
      <c r="G177" s="89"/>
      <c r="H177" s="89"/>
      <c r="I177" s="89"/>
      <c r="J177" s="89"/>
      <c r="K177" s="89"/>
      <c r="L177" s="89"/>
      <c r="W177" s="86"/>
      <c r="X177" s="86"/>
    </row>
    <row r="178" spans="2:24">
      <c r="B178" s="87"/>
      <c r="C178" s="86"/>
      <c r="D178" s="88"/>
      <c r="E178" s="89"/>
      <c r="F178" s="89"/>
      <c r="G178" s="89"/>
      <c r="H178" s="89"/>
      <c r="I178" s="89"/>
      <c r="J178" s="89"/>
      <c r="K178" s="89"/>
      <c r="L178" s="89"/>
      <c r="W178" s="86"/>
      <c r="X178" s="86"/>
    </row>
    <row r="179" spans="2:24">
      <c r="B179" s="87"/>
      <c r="C179" s="86"/>
      <c r="D179" s="88"/>
      <c r="E179" s="89"/>
      <c r="F179" s="89"/>
      <c r="G179" s="89"/>
      <c r="H179" s="89"/>
      <c r="I179" s="89"/>
      <c r="J179" s="89"/>
      <c r="K179" s="89"/>
      <c r="L179" s="89"/>
      <c r="W179" s="86"/>
      <c r="X179" s="86"/>
    </row>
    <row r="180" spans="2:24">
      <c r="B180" s="87"/>
      <c r="C180" s="86"/>
      <c r="D180" s="88"/>
      <c r="E180" s="89"/>
      <c r="F180" s="89"/>
      <c r="G180" s="89"/>
      <c r="H180" s="89"/>
      <c r="I180" s="89"/>
      <c r="J180" s="89"/>
      <c r="K180" s="89"/>
      <c r="L180" s="89"/>
      <c r="W180" s="86"/>
      <c r="X180" s="86"/>
    </row>
    <row r="181" spans="2:24">
      <c r="B181" s="87"/>
      <c r="C181" s="86"/>
      <c r="D181" s="88"/>
      <c r="E181" s="89"/>
      <c r="F181" s="89"/>
      <c r="G181" s="89"/>
      <c r="H181" s="89"/>
      <c r="I181" s="89"/>
      <c r="J181" s="89"/>
      <c r="K181" s="89"/>
      <c r="L181" s="89"/>
      <c r="W181" s="86"/>
      <c r="X181" s="86"/>
    </row>
    <row r="182" spans="2:24">
      <c r="B182" s="87"/>
      <c r="C182" s="86"/>
      <c r="D182" s="88"/>
      <c r="E182" s="89"/>
      <c r="F182" s="89"/>
      <c r="G182" s="89"/>
      <c r="H182" s="89"/>
      <c r="I182" s="89"/>
      <c r="J182" s="89"/>
      <c r="K182" s="89"/>
      <c r="L182" s="89"/>
      <c r="W182" s="86"/>
      <c r="X182" s="86"/>
    </row>
    <row r="183" spans="2:24">
      <c r="B183" s="87"/>
      <c r="C183" s="86"/>
      <c r="D183" s="88"/>
      <c r="E183" s="89"/>
      <c r="F183" s="89"/>
      <c r="G183" s="89"/>
      <c r="H183" s="89"/>
      <c r="I183" s="89"/>
      <c r="J183" s="89"/>
      <c r="K183" s="89"/>
      <c r="L183" s="89"/>
      <c r="W183" s="86"/>
      <c r="X183" s="86"/>
    </row>
    <row r="184" spans="2:24">
      <c r="B184" s="87"/>
      <c r="C184" s="86"/>
      <c r="D184" s="88"/>
      <c r="E184" s="89"/>
      <c r="F184" s="89"/>
      <c r="G184" s="89"/>
      <c r="H184" s="89"/>
      <c r="I184" s="89"/>
      <c r="J184" s="89"/>
      <c r="K184" s="89"/>
      <c r="L184" s="89"/>
      <c r="W184" s="86"/>
      <c r="X184" s="86"/>
    </row>
    <row r="185" spans="2:24">
      <c r="B185" s="87"/>
      <c r="C185" s="86"/>
      <c r="D185" s="88"/>
      <c r="E185" s="89"/>
      <c r="F185" s="89"/>
      <c r="G185" s="89"/>
      <c r="H185" s="89"/>
      <c r="I185" s="89"/>
      <c r="J185" s="89"/>
      <c r="K185" s="89"/>
      <c r="L185" s="89"/>
      <c r="W185" s="86"/>
      <c r="X185" s="86"/>
    </row>
    <row r="186" spans="2:24">
      <c r="B186" s="87"/>
      <c r="C186" s="86"/>
      <c r="D186" s="88"/>
      <c r="E186" s="89"/>
      <c r="F186" s="89"/>
      <c r="G186" s="89"/>
      <c r="H186" s="89"/>
      <c r="I186" s="89"/>
      <c r="J186" s="89"/>
      <c r="K186" s="89"/>
      <c r="L186" s="89"/>
      <c r="W186" s="86"/>
      <c r="X186" s="86"/>
    </row>
    <row r="187" spans="2:24">
      <c r="B187" s="87"/>
      <c r="C187" s="86"/>
      <c r="D187" s="88"/>
      <c r="E187" s="89"/>
      <c r="F187" s="89"/>
      <c r="G187" s="89"/>
      <c r="H187" s="89"/>
      <c r="I187" s="89"/>
      <c r="J187" s="89"/>
      <c r="K187" s="89"/>
      <c r="L187" s="89"/>
      <c r="W187" s="86"/>
      <c r="X187" s="86"/>
    </row>
    <row r="188" spans="2:24">
      <c r="B188" s="87"/>
      <c r="C188" s="86"/>
      <c r="D188" s="88"/>
      <c r="E188" s="89"/>
      <c r="F188" s="89"/>
      <c r="G188" s="89"/>
      <c r="H188" s="89"/>
      <c r="I188" s="89"/>
      <c r="J188" s="89"/>
      <c r="K188" s="89"/>
      <c r="L188" s="89"/>
      <c r="W188" s="86"/>
      <c r="X188" s="86"/>
    </row>
    <row r="189" spans="2:24">
      <c r="B189" s="87"/>
      <c r="C189" s="86"/>
      <c r="D189" s="88"/>
      <c r="E189" s="89"/>
      <c r="F189" s="89"/>
      <c r="G189" s="89"/>
      <c r="H189" s="89"/>
      <c r="I189" s="89"/>
      <c r="J189" s="89"/>
      <c r="K189" s="89"/>
      <c r="L189" s="89"/>
      <c r="W189" s="86"/>
      <c r="X189" s="86"/>
    </row>
    <row r="190" spans="2:24">
      <c r="B190" s="87"/>
      <c r="C190" s="86"/>
      <c r="D190" s="88"/>
      <c r="E190" s="89"/>
      <c r="F190" s="89"/>
      <c r="G190" s="89"/>
      <c r="H190" s="89"/>
      <c r="I190" s="89"/>
      <c r="J190" s="89"/>
      <c r="K190" s="89"/>
      <c r="L190" s="89"/>
      <c r="W190" s="86"/>
      <c r="X190" s="86"/>
    </row>
    <row r="191" spans="2:24">
      <c r="B191" s="87"/>
      <c r="C191" s="86"/>
      <c r="D191" s="88"/>
      <c r="E191" s="89"/>
      <c r="F191" s="89"/>
      <c r="G191" s="89"/>
      <c r="H191" s="89"/>
      <c r="I191" s="89"/>
      <c r="J191" s="89"/>
      <c r="K191" s="89"/>
      <c r="L191" s="89"/>
      <c r="W191" s="86"/>
      <c r="X191" s="86"/>
    </row>
    <row r="192" spans="2:24">
      <c r="B192" s="87"/>
      <c r="C192" s="86"/>
      <c r="D192" s="88"/>
      <c r="E192" s="89"/>
      <c r="F192" s="89"/>
      <c r="G192" s="89"/>
      <c r="H192" s="89"/>
      <c r="I192" s="89"/>
      <c r="J192" s="89"/>
      <c r="K192" s="89"/>
      <c r="L192" s="89"/>
      <c r="W192" s="86"/>
      <c r="X192" s="86"/>
    </row>
    <row r="193" spans="2:24">
      <c r="B193" s="87"/>
      <c r="C193" s="86"/>
      <c r="D193" s="88"/>
      <c r="E193" s="89"/>
      <c r="F193" s="89"/>
      <c r="G193" s="89"/>
      <c r="H193" s="89"/>
      <c r="I193" s="89"/>
      <c r="J193" s="89"/>
      <c r="K193" s="89"/>
      <c r="L193" s="89"/>
      <c r="W193" s="86"/>
      <c r="X193" s="86"/>
    </row>
    <row r="194" spans="2:24">
      <c r="B194" s="87"/>
      <c r="C194" s="86"/>
      <c r="D194" s="88"/>
      <c r="E194" s="89"/>
      <c r="F194" s="89"/>
      <c r="G194" s="89"/>
      <c r="H194" s="89"/>
      <c r="I194" s="89"/>
      <c r="J194" s="89"/>
      <c r="K194" s="89"/>
      <c r="L194" s="89"/>
      <c r="W194" s="86"/>
      <c r="X194" s="86"/>
    </row>
    <row r="195" spans="2:24">
      <c r="B195" s="87"/>
      <c r="C195" s="86"/>
      <c r="D195" s="88"/>
      <c r="E195" s="89"/>
      <c r="F195" s="89"/>
      <c r="G195" s="89"/>
      <c r="H195" s="89"/>
      <c r="I195" s="89"/>
      <c r="J195" s="89"/>
      <c r="K195" s="89"/>
      <c r="L195" s="89"/>
      <c r="W195" s="86"/>
      <c r="X195" s="86"/>
    </row>
    <row r="196" spans="2:24">
      <c r="B196" s="87"/>
      <c r="C196" s="86"/>
      <c r="D196" s="88"/>
      <c r="E196" s="89"/>
      <c r="F196" s="89"/>
      <c r="G196" s="89"/>
      <c r="H196" s="89"/>
      <c r="I196" s="89"/>
      <c r="J196" s="89"/>
      <c r="K196" s="89"/>
      <c r="L196" s="89"/>
      <c r="W196" s="86"/>
      <c r="X196" s="86"/>
    </row>
    <row r="197" spans="2:24">
      <c r="B197" s="87"/>
      <c r="C197" s="86"/>
      <c r="D197" s="88"/>
      <c r="E197" s="89"/>
      <c r="F197" s="89"/>
      <c r="G197" s="89"/>
      <c r="H197" s="89"/>
      <c r="I197" s="89"/>
      <c r="J197" s="89"/>
      <c r="K197" s="89"/>
      <c r="L197" s="89"/>
      <c r="W197" s="86"/>
      <c r="X197" s="86"/>
    </row>
    <row r="198" spans="2:24">
      <c r="B198" s="87"/>
      <c r="C198" s="86"/>
      <c r="D198" s="88"/>
      <c r="E198" s="89"/>
      <c r="F198" s="89"/>
      <c r="G198" s="89"/>
      <c r="H198" s="89"/>
      <c r="I198" s="89"/>
      <c r="J198" s="89"/>
      <c r="K198" s="89"/>
      <c r="L198" s="89"/>
      <c r="W198" s="86"/>
      <c r="X198" s="86"/>
    </row>
    <row r="199" spans="2:24">
      <c r="B199" s="87"/>
      <c r="C199" s="86"/>
      <c r="D199" s="88"/>
      <c r="E199" s="89"/>
      <c r="F199" s="89"/>
      <c r="G199" s="89"/>
      <c r="H199" s="89"/>
      <c r="I199" s="89"/>
      <c r="J199" s="89"/>
      <c r="K199" s="89"/>
      <c r="L199" s="89"/>
      <c r="W199" s="86"/>
      <c r="X199" s="86"/>
    </row>
    <row r="200" spans="2:24">
      <c r="B200" s="87"/>
      <c r="C200" s="86"/>
      <c r="D200" s="88"/>
      <c r="E200" s="89"/>
      <c r="F200" s="89"/>
      <c r="G200" s="89"/>
      <c r="H200" s="89"/>
      <c r="I200" s="89"/>
      <c r="J200" s="89"/>
      <c r="K200" s="89"/>
      <c r="L200" s="89"/>
      <c r="W200" s="86"/>
      <c r="X200" s="86"/>
    </row>
    <row r="201" spans="2:24">
      <c r="B201" s="87"/>
      <c r="C201" s="86"/>
      <c r="D201" s="88"/>
      <c r="E201" s="89"/>
      <c r="F201" s="89"/>
      <c r="G201" s="89"/>
      <c r="H201" s="89"/>
      <c r="I201" s="89"/>
      <c r="J201" s="89"/>
      <c r="K201" s="89"/>
      <c r="L201" s="89"/>
      <c r="W201" s="86"/>
      <c r="X201" s="86"/>
    </row>
    <row r="202" spans="2:24">
      <c r="B202" s="87"/>
      <c r="C202" s="86"/>
      <c r="D202" s="88"/>
      <c r="E202" s="89"/>
      <c r="F202" s="89"/>
      <c r="G202" s="89"/>
      <c r="H202" s="89"/>
      <c r="I202" s="89"/>
      <c r="J202" s="89"/>
      <c r="K202" s="89"/>
      <c r="L202" s="89"/>
      <c r="W202" s="86"/>
      <c r="X202" s="86"/>
    </row>
    <row r="203" spans="2:24">
      <c r="B203" s="87"/>
      <c r="C203" s="86"/>
      <c r="D203" s="88"/>
      <c r="E203" s="89"/>
      <c r="F203" s="89"/>
      <c r="G203" s="89"/>
      <c r="H203" s="89"/>
      <c r="I203" s="89"/>
      <c r="J203" s="89"/>
      <c r="K203" s="89"/>
      <c r="L203" s="89"/>
      <c r="W203" s="86"/>
      <c r="X203" s="86"/>
    </row>
    <row r="204" spans="2:24">
      <c r="B204" s="87"/>
      <c r="C204" s="86"/>
      <c r="D204" s="88"/>
      <c r="E204" s="89"/>
      <c r="F204" s="89"/>
      <c r="G204" s="89"/>
      <c r="H204" s="89"/>
      <c r="I204" s="89"/>
      <c r="J204" s="89"/>
      <c r="K204" s="89"/>
      <c r="L204" s="89"/>
      <c r="W204" s="86"/>
      <c r="X204" s="86"/>
    </row>
    <row r="205" spans="2:24">
      <c r="B205" s="87"/>
      <c r="C205" s="86"/>
      <c r="D205" s="88"/>
      <c r="E205" s="89"/>
      <c r="F205" s="89"/>
      <c r="G205" s="89"/>
      <c r="H205" s="89"/>
      <c r="I205" s="89"/>
      <c r="J205" s="89"/>
      <c r="K205" s="89"/>
      <c r="L205" s="89"/>
      <c r="W205" s="86"/>
      <c r="X205" s="86"/>
    </row>
    <row r="206" spans="2:24">
      <c r="B206" s="87"/>
      <c r="C206" s="86"/>
      <c r="D206" s="88"/>
      <c r="E206" s="89"/>
      <c r="F206" s="89"/>
      <c r="G206" s="89"/>
      <c r="H206" s="89"/>
      <c r="I206" s="89"/>
      <c r="J206" s="89"/>
      <c r="K206" s="89"/>
      <c r="L206" s="89"/>
      <c r="W206" s="86"/>
      <c r="X206" s="86"/>
    </row>
    <row r="207" spans="2:24">
      <c r="B207" s="87"/>
      <c r="C207" s="86"/>
      <c r="D207" s="88"/>
      <c r="E207" s="89"/>
      <c r="F207" s="89"/>
      <c r="G207" s="89"/>
      <c r="H207" s="89"/>
      <c r="I207" s="89"/>
      <c r="J207" s="89"/>
      <c r="K207" s="89"/>
      <c r="L207" s="89"/>
      <c r="W207" s="86"/>
      <c r="X207" s="86"/>
    </row>
    <row r="208" spans="2:24">
      <c r="B208" s="87"/>
      <c r="C208" s="86"/>
      <c r="D208" s="88"/>
      <c r="E208" s="89"/>
      <c r="F208" s="89"/>
      <c r="G208" s="89"/>
      <c r="H208" s="89"/>
      <c r="I208" s="89"/>
      <c r="J208" s="89"/>
      <c r="K208" s="89"/>
      <c r="L208" s="89"/>
      <c r="W208" s="86"/>
      <c r="X208" s="86"/>
    </row>
    <row r="209" spans="2:24">
      <c r="B209" s="87"/>
      <c r="C209" s="86"/>
      <c r="D209" s="88"/>
      <c r="E209" s="89"/>
      <c r="F209" s="89"/>
      <c r="G209" s="89"/>
      <c r="H209" s="89"/>
      <c r="I209" s="89"/>
      <c r="J209" s="89"/>
      <c r="K209" s="89"/>
      <c r="L209" s="89"/>
      <c r="W209" s="86"/>
      <c r="X209" s="86"/>
    </row>
    <row r="210" spans="2:24">
      <c r="B210" s="87"/>
      <c r="C210" s="86"/>
      <c r="D210" s="88"/>
      <c r="E210" s="89"/>
      <c r="F210" s="89"/>
      <c r="G210" s="89"/>
      <c r="H210" s="89"/>
      <c r="I210" s="89"/>
      <c r="J210" s="89"/>
      <c r="K210" s="89"/>
      <c r="L210" s="89"/>
      <c r="W210" s="86"/>
      <c r="X210" s="86"/>
    </row>
    <row r="211" spans="2:24">
      <c r="B211" s="87"/>
      <c r="C211" s="86"/>
      <c r="D211" s="88"/>
      <c r="E211" s="89"/>
      <c r="F211" s="89"/>
      <c r="G211" s="89"/>
      <c r="H211" s="89"/>
      <c r="I211" s="89"/>
      <c r="J211" s="89"/>
      <c r="K211" s="89"/>
      <c r="L211" s="89"/>
      <c r="W211" s="86"/>
      <c r="X211" s="86"/>
    </row>
    <row r="212" spans="2:24">
      <c r="B212" s="87"/>
      <c r="C212" s="86"/>
      <c r="D212" s="88"/>
      <c r="E212" s="89"/>
      <c r="F212" s="89"/>
      <c r="G212" s="89"/>
      <c r="H212" s="89"/>
      <c r="I212" s="89"/>
      <c r="J212" s="89"/>
      <c r="K212" s="89"/>
      <c r="L212" s="89"/>
      <c r="W212" s="86"/>
      <c r="X212" s="86"/>
    </row>
    <row r="213" spans="2:24">
      <c r="B213" s="87"/>
      <c r="C213" s="86"/>
      <c r="D213" s="88"/>
      <c r="E213" s="89"/>
      <c r="F213" s="89"/>
      <c r="G213" s="89"/>
      <c r="H213" s="89"/>
      <c r="I213" s="89"/>
      <c r="J213" s="89"/>
      <c r="K213" s="89"/>
      <c r="L213" s="89"/>
      <c r="W213" s="86"/>
      <c r="X213" s="86"/>
    </row>
    <row r="214" spans="2:24">
      <c r="B214" s="87"/>
      <c r="C214" s="86"/>
      <c r="D214" s="88"/>
      <c r="E214" s="89"/>
      <c r="F214" s="89"/>
      <c r="G214" s="89"/>
      <c r="H214" s="89"/>
      <c r="I214" s="89"/>
      <c r="J214" s="89"/>
      <c r="K214" s="89"/>
      <c r="L214" s="89"/>
      <c r="W214" s="86"/>
      <c r="X214" s="86"/>
    </row>
    <row r="215" spans="2:24">
      <c r="B215" s="87"/>
      <c r="C215" s="86"/>
      <c r="D215" s="88"/>
      <c r="E215" s="89"/>
      <c r="F215" s="89"/>
      <c r="G215" s="89"/>
      <c r="H215" s="89"/>
      <c r="I215" s="89"/>
      <c r="J215" s="89"/>
      <c r="K215" s="89"/>
      <c r="L215" s="89"/>
      <c r="W215" s="86"/>
      <c r="X215" s="86"/>
    </row>
    <row r="216" spans="2:24">
      <c r="B216" s="87"/>
      <c r="C216" s="86"/>
      <c r="D216" s="88"/>
      <c r="E216" s="89"/>
      <c r="F216" s="89"/>
      <c r="G216" s="89"/>
      <c r="H216" s="89"/>
      <c r="I216" s="89"/>
      <c r="J216" s="89"/>
      <c r="K216" s="89"/>
      <c r="L216" s="89"/>
      <c r="W216" s="86"/>
      <c r="X216" s="86"/>
    </row>
    <row r="217" spans="2:24">
      <c r="B217" s="87"/>
      <c r="C217" s="86"/>
      <c r="D217" s="88"/>
      <c r="E217" s="89"/>
      <c r="F217" s="89"/>
      <c r="G217" s="89"/>
      <c r="H217" s="89"/>
      <c r="I217" s="89"/>
      <c r="J217" s="89"/>
      <c r="K217" s="89"/>
      <c r="L217" s="89"/>
      <c r="W217" s="86"/>
      <c r="X217" s="86"/>
    </row>
    <row r="218" spans="2:24">
      <c r="B218" s="87"/>
      <c r="C218" s="86"/>
      <c r="D218" s="88"/>
      <c r="E218" s="89"/>
      <c r="F218" s="89"/>
      <c r="G218" s="89"/>
      <c r="H218" s="89"/>
      <c r="I218" s="89"/>
      <c r="J218" s="89"/>
      <c r="K218" s="89"/>
      <c r="L218" s="89"/>
      <c r="W218" s="86"/>
      <c r="X218" s="86"/>
    </row>
    <row r="219" spans="2:24">
      <c r="B219" s="87"/>
      <c r="C219" s="86"/>
      <c r="D219" s="88"/>
      <c r="E219" s="89"/>
      <c r="F219" s="89"/>
      <c r="G219" s="89"/>
      <c r="H219" s="89"/>
      <c r="I219" s="89"/>
      <c r="J219" s="89"/>
      <c r="K219" s="89"/>
      <c r="L219" s="89"/>
      <c r="W219" s="86"/>
      <c r="X219" s="86"/>
    </row>
    <row r="220" spans="2:24">
      <c r="B220" s="87"/>
      <c r="C220" s="86"/>
      <c r="D220" s="88"/>
      <c r="E220" s="89"/>
      <c r="F220" s="89"/>
      <c r="G220" s="89"/>
      <c r="H220" s="89"/>
      <c r="I220" s="89"/>
      <c r="J220" s="89"/>
      <c r="K220" s="89"/>
      <c r="L220" s="89"/>
      <c r="W220" s="86"/>
      <c r="X220" s="86"/>
    </row>
    <row r="221" spans="2:24">
      <c r="B221" s="87"/>
      <c r="C221" s="86"/>
      <c r="D221" s="88"/>
      <c r="E221" s="89"/>
      <c r="F221" s="89"/>
      <c r="G221" s="89"/>
      <c r="H221" s="89"/>
      <c r="I221" s="89"/>
      <c r="J221" s="89"/>
      <c r="K221" s="89"/>
      <c r="L221" s="89"/>
      <c r="W221" s="86"/>
      <c r="X221" s="86"/>
    </row>
    <row r="222" spans="2:24">
      <c r="B222" s="87"/>
      <c r="C222" s="86"/>
      <c r="D222" s="88"/>
      <c r="E222" s="89"/>
      <c r="F222" s="89"/>
      <c r="G222" s="89"/>
      <c r="H222" s="89"/>
      <c r="I222" s="89"/>
      <c r="J222" s="89"/>
      <c r="K222" s="89"/>
      <c r="L222" s="89"/>
      <c r="W222" s="86"/>
      <c r="X222" s="86"/>
    </row>
    <row r="223" spans="2:24">
      <c r="B223" s="87"/>
      <c r="C223" s="86"/>
      <c r="D223" s="88"/>
      <c r="E223" s="89"/>
      <c r="F223" s="89"/>
      <c r="G223" s="89"/>
      <c r="H223" s="89"/>
      <c r="I223" s="89"/>
      <c r="J223" s="89"/>
      <c r="K223" s="89"/>
      <c r="L223" s="89"/>
      <c r="W223" s="86"/>
      <c r="X223" s="86"/>
    </row>
    <row r="224" spans="2:24">
      <c r="B224" s="87"/>
      <c r="C224" s="86"/>
      <c r="D224" s="88"/>
      <c r="E224" s="89"/>
      <c r="F224" s="89"/>
      <c r="G224" s="89"/>
      <c r="H224" s="89"/>
      <c r="I224" s="89"/>
      <c r="J224" s="89"/>
      <c r="K224" s="89"/>
      <c r="L224" s="89"/>
      <c r="W224" s="86"/>
      <c r="X224" s="86"/>
    </row>
    <row r="225" spans="2:24">
      <c r="B225" s="87"/>
      <c r="C225" s="86"/>
      <c r="D225" s="88"/>
      <c r="E225" s="89"/>
      <c r="F225" s="89"/>
      <c r="G225" s="89"/>
      <c r="H225" s="89"/>
      <c r="I225" s="89"/>
      <c r="J225" s="89"/>
      <c r="K225" s="89"/>
      <c r="L225" s="89"/>
      <c r="W225" s="86"/>
      <c r="X225" s="86"/>
    </row>
    <row r="226" spans="2:24">
      <c r="B226" s="87"/>
      <c r="C226" s="86"/>
      <c r="D226" s="88"/>
      <c r="E226" s="89"/>
      <c r="F226" s="89"/>
      <c r="G226" s="89"/>
      <c r="H226" s="89"/>
      <c r="I226" s="89"/>
      <c r="J226" s="89"/>
      <c r="K226" s="89"/>
      <c r="L226" s="89"/>
      <c r="W226" s="86"/>
      <c r="X226" s="86"/>
    </row>
    <row r="227" spans="2:24">
      <c r="B227" s="87"/>
      <c r="C227" s="86"/>
      <c r="D227" s="88"/>
      <c r="E227" s="89"/>
      <c r="F227" s="89"/>
      <c r="G227" s="89"/>
      <c r="H227" s="89"/>
      <c r="I227" s="89"/>
      <c r="J227" s="89"/>
      <c r="K227" s="89"/>
      <c r="L227" s="89"/>
      <c r="W227" s="86"/>
      <c r="X227" s="86"/>
    </row>
    <row r="228" spans="2:24">
      <c r="B228" s="87"/>
      <c r="C228" s="86"/>
      <c r="D228" s="88"/>
      <c r="E228" s="89"/>
      <c r="F228" s="89"/>
      <c r="G228" s="89"/>
      <c r="H228" s="89"/>
      <c r="I228" s="89"/>
      <c r="J228" s="89"/>
      <c r="K228" s="89"/>
      <c r="L228" s="89"/>
      <c r="W228" s="86"/>
      <c r="X228" s="86"/>
    </row>
    <row r="229" spans="2:24">
      <c r="B229" s="87"/>
      <c r="C229" s="86"/>
      <c r="D229" s="88"/>
      <c r="E229" s="89"/>
      <c r="F229" s="89"/>
      <c r="G229" s="89"/>
      <c r="H229" s="89"/>
      <c r="I229" s="89"/>
      <c r="J229" s="89"/>
      <c r="K229" s="89"/>
      <c r="L229" s="89"/>
      <c r="W229" s="86"/>
      <c r="X229" s="86"/>
    </row>
    <row r="230" spans="2:24">
      <c r="B230" s="87"/>
      <c r="C230" s="86"/>
      <c r="D230" s="88"/>
      <c r="E230" s="89"/>
      <c r="F230" s="89"/>
      <c r="G230" s="89"/>
      <c r="H230" s="89"/>
      <c r="I230" s="89"/>
      <c r="J230" s="89"/>
      <c r="K230" s="89"/>
      <c r="L230" s="89"/>
      <c r="W230" s="86"/>
      <c r="X230" s="86"/>
    </row>
    <row r="231" spans="2:24">
      <c r="B231" s="87"/>
      <c r="C231" s="86"/>
      <c r="D231" s="88"/>
      <c r="E231" s="89"/>
      <c r="F231" s="89"/>
      <c r="G231" s="89"/>
      <c r="H231" s="89"/>
      <c r="I231" s="89"/>
      <c r="J231" s="89"/>
      <c r="K231" s="89"/>
      <c r="L231" s="89"/>
      <c r="W231" s="86"/>
      <c r="X231" s="86"/>
    </row>
    <row r="232" spans="2:24">
      <c r="B232" s="87"/>
      <c r="C232" s="86"/>
      <c r="D232" s="88"/>
      <c r="E232" s="89"/>
      <c r="F232" s="89"/>
      <c r="G232" s="89"/>
      <c r="H232" s="89"/>
      <c r="I232" s="89"/>
      <c r="J232" s="89"/>
      <c r="K232" s="89"/>
      <c r="L232" s="89"/>
      <c r="W232" s="86"/>
      <c r="X232" s="86"/>
    </row>
    <row r="233" spans="2:24">
      <c r="B233" s="87"/>
      <c r="C233" s="86"/>
      <c r="D233" s="88"/>
      <c r="E233" s="89"/>
      <c r="F233" s="89"/>
      <c r="G233" s="89"/>
      <c r="H233" s="89"/>
      <c r="I233" s="89"/>
      <c r="J233" s="89"/>
      <c r="K233" s="89"/>
      <c r="L233" s="89"/>
      <c r="W233" s="86"/>
      <c r="X233" s="86"/>
    </row>
    <row r="234" spans="2:24">
      <c r="B234" s="87"/>
      <c r="C234" s="86"/>
      <c r="D234" s="88"/>
      <c r="E234" s="89"/>
      <c r="F234" s="89"/>
      <c r="G234" s="89"/>
      <c r="H234" s="89"/>
      <c r="I234" s="89"/>
      <c r="J234" s="89"/>
      <c r="K234" s="89"/>
      <c r="L234" s="89"/>
      <c r="W234" s="86"/>
      <c r="X234" s="86"/>
    </row>
    <row r="235" spans="2:24">
      <c r="B235" s="87"/>
      <c r="C235" s="86"/>
      <c r="D235" s="88"/>
      <c r="E235" s="89"/>
      <c r="F235" s="89"/>
      <c r="G235" s="89"/>
      <c r="H235" s="89"/>
      <c r="I235" s="89"/>
      <c r="J235" s="89"/>
      <c r="K235" s="89"/>
      <c r="L235" s="89"/>
      <c r="W235" s="86"/>
      <c r="X235" s="86"/>
    </row>
    <row r="236" spans="2:24">
      <c r="B236" s="87"/>
      <c r="C236" s="86"/>
      <c r="D236" s="88"/>
      <c r="E236" s="89"/>
      <c r="F236" s="89"/>
      <c r="G236" s="89"/>
      <c r="H236" s="89"/>
      <c r="I236" s="89"/>
      <c r="J236" s="89"/>
      <c r="K236" s="89"/>
      <c r="L236" s="89"/>
      <c r="W236" s="86"/>
      <c r="X236" s="86"/>
    </row>
    <row r="237" spans="2:24">
      <c r="B237" s="87"/>
      <c r="C237" s="86"/>
      <c r="D237" s="88"/>
      <c r="E237" s="89"/>
      <c r="F237" s="89"/>
      <c r="G237" s="89"/>
      <c r="H237" s="89"/>
      <c r="I237" s="89"/>
      <c r="J237" s="89"/>
      <c r="K237" s="89"/>
      <c r="L237" s="89"/>
      <c r="W237" s="86"/>
      <c r="X237" s="86"/>
    </row>
    <row r="238" spans="2:24">
      <c r="B238" s="87"/>
      <c r="C238" s="86"/>
      <c r="D238" s="88"/>
      <c r="E238" s="89"/>
      <c r="F238" s="89"/>
      <c r="G238" s="89"/>
      <c r="H238" s="89"/>
      <c r="I238" s="89"/>
      <c r="J238" s="89"/>
      <c r="K238" s="89"/>
      <c r="L238" s="89"/>
      <c r="W238" s="86"/>
      <c r="X238" s="86"/>
    </row>
    <row r="239" spans="2:24">
      <c r="B239" s="87"/>
      <c r="C239" s="86"/>
      <c r="D239" s="88"/>
      <c r="E239" s="89"/>
      <c r="F239" s="89"/>
      <c r="G239" s="89"/>
      <c r="H239" s="89"/>
      <c r="I239" s="89"/>
      <c r="J239" s="89"/>
      <c r="K239" s="89"/>
      <c r="L239" s="89"/>
      <c r="W239" s="86"/>
      <c r="X239" s="86"/>
    </row>
    <row r="240" spans="2:24">
      <c r="B240" s="87"/>
      <c r="C240" s="86"/>
      <c r="D240" s="88"/>
      <c r="E240" s="89"/>
      <c r="F240" s="89"/>
      <c r="G240" s="89"/>
      <c r="H240" s="89"/>
      <c r="I240" s="89"/>
      <c r="J240" s="89"/>
      <c r="K240" s="89"/>
      <c r="L240" s="89"/>
      <c r="W240" s="86"/>
      <c r="X240" s="86"/>
    </row>
    <row r="241" spans="2:24">
      <c r="B241" s="87"/>
      <c r="C241" s="86"/>
      <c r="D241" s="88"/>
      <c r="E241" s="89"/>
      <c r="F241" s="89"/>
      <c r="G241" s="89"/>
      <c r="H241" s="89"/>
      <c r="I241" s="89"/>
      <c r="J241" s="89"/>
      <c r="K241" s="89"/>
      <c r="L241" s="89"/>
      <c r="W241" s="86"/>
      <c r="X241" s="86"/>
    </row>
    <row r="242" spans="2:24">
      <c r="B242" s="87"/>
      <c r="C242" s="86"/>
      <c r="D242" s="88"/>
      <c r="E242" s="89"/>
      <c r="F242" s="89"/>
      <c r="G242" s="89"/>
      <c r="H242" s="89"/>
      <c r="I242" s="89"/>
      <c r="J242" s="89"/>
      <c r="K242" s="89"/>
      <c r="L242" s="89"/>
      <c r="W242" s="86"/>
      <c r="X242" s="86"/>
    </row>
    <row r="243" spans="2:24">
      <c r="B243" s="87"/>
      <c r="C243" s="86"/>
      <c r="D243" s="88"/>
      <c r="E243" s="89"/>
      <c r="F243" s="89"/>
      <c r="G243" s="89"/>
      <c r="H243" s="89"/>
      <c r="I243" s="89"/>
      <c r="J243" s="89"/>
      <c r="K243" s="89"/>
      <c r="L243" s="89"/>
      <c r="W243" s="86"/>
      <c r="X243" s="86"/>
    </row>
    <row r="244" spans="2:24">
      <c r="B244" s="87"/>
      <c r="C244" s="86"/>
      <c r="D244" s="88"/>
      <c r="E244" s="89"/>
      <c r="F244" s="89"/>
      <c r="G244" s="89"/>
      <c r="H244" s="89"/>
      <c r="I244" s="89"/>
      <c r="J244" s="89"/>
      <c r="K244" s="89"/>
      <c r="L244" s="89"/>
      <c r="W244" s="86"/>
      <c r="X244" s="86"/>
    </row>
    <row r="245" spans="2:24">
      <c r="B245" s="87"/>
      <c r="C245" s="86"/>
      <c r="D245" s="88"/>
      <c r="E245" s="89"/>
      <c r="F245" s="89"/>
      <c r="G245" s="89"/>
      <c r="H245" s="89"/>
      <c r="I245" s="89"/>
      <c r="J245" s="89"/>
      <c r="K245" s="89"/>
      <c r="L245" s="89"/>
      <c r="W245" s="86"/>
      <c r="X245" s="86"/>
    </row>
    <row r="246" spans="2:24">
      <c r="B246" s="87"/>
      <c r="C246" s="86"/>
      <c r="D246" s="88"/>
      <c r="E246" s="89"/>
      <c r="F246" s="89"/>
      <c r="G246" s="89"/>
      <c r="H246" s="89"/>
      <c r="I246" s="89"/>
      <c r="J246" s="89"/>
      <c r="K246" s="89"/>
      <c r="L246" s="89"/>
      <c r="W246" s="86"/>
      <c r="X246" s="86"/>
    </row>
    <row r="247" spans="2:24">
      <c r="B247" s="87"/>
      <c r="C247" s="86"/>
      <c r="D247" s="88"/>
      <c r="E247" s="89"/>
      <c r="F247" s="89"/>
      <c r="G247" s="89"/>
      <c r="H247" s="89"/>
      <c r="I247" s="89"/>
      <c r="J247" s="89"/>
      <c r="K247" s="89"/>
      <c r="L247" s="89"/>
      <c r="W247" s="86"/>
      <c r="X247" s="86"/>
    </row>
    <row r="248" spans="2:24">
      <c r="B248" s="87"/>
      <c r="C248" s="86"/>
      <c r="D248" s="88"/>
      <c r="E248" s="89"/>
      <c r="F248" s="89"/>
      <c r="G248" s="89"/>
      <c r="H248" s="89"/>
      <c r="I248" s="89"/>
      <c r="J248" s="89"/>
      <c r="K248" s="89"/>
      <c r="L248" s="89"/>
      <c r="W248" s="86"/>
      <c r="X248" s="86"/>
    </row>
    <row r="249" spans="2:24">
      <c r="B249" s="87"/>
      <c r="C249" s="86"/>
      <c r="D249" s="88"/>
      <c r="E249" s="89"/>
      <c r="F249" s="89"/>
      <c r="G249" s="89"/>
      <c r="H249" s="89"/>
      <c r="I249" s="89"/>
      <c r="J249" s="89"/>
      <c r="K249" s="89"/>
      <c r="L249" s="89"/>
      <c r="W249" s="86"/>
      <c r="X249" s="86"/>
    </row>
    <row r="250" spans="2:24">
      <c r="B250" s="87"/>
      <c r="C250" s="86"/>
      <c r="D250" s="88"/>
      <c r="E250" s="89"/>
      <c r="F250" s="89"/>
      <c r="G250" s="89"/>
      <c r="H250" s="89"/>
      <c r="I250" s="89"/>
      <c r="J250" s="89"/>
      <c r="K250" s="89"/>
      <c r="L250" s="89"/>
      <c r="W250" s="86"/>
      <c r="X250" s="86"/>
    </row>
    <row r="251" spans="2:24">
      <c r="B251" s="87"/>
      <c r="C251" s="86"/>
      <c r="D251" s="88"/>
      <c r="E251" s="89"/>
      <c r="F251" s="89"/>
      <c r="G251" s="89"/>
      <c r="H251" s="89"/>
      <c r="I251" s="89"/>
      <c r="J251" s="89"/>
      <c r="K251" s="89"/>
      <c r="L251" s="89"/>
      <c r="W251" s="86"/>
      <c r="X251" s="86"/>
    </row>
    <row r="252" spans="2:24">
      <c r="B252" s="87"/>
      <c r="C252" s="86"/>
      <c r="D252" s="88"/>
      <c r="E252" s="89"/>
      <c r="F252" s="89"/>
      <c r="G252" s="89"/>
      <c r="H252" s="89"/>
      <c r="I252" s="89"/>
      <c r="J252" s="89"/>
      <c r="K252" s="89"/>
      <c r="L252" s="89"/>
      <c r="W252" s="86"/>
      <c r="X252" s="86"/>
    </row>
    <row r="253" spans="2:24">
      <c r="B253" s="87"/>
      <c r="C253" s="86"/>
      <c r="D253" s="88"/>
      <c r="E253" s="89"/>
      <c r="F253" s="89"/>
      <c r="G253" s="89"/>
      <c r="H253" s="89"/>
      <c r="I253" s="89"/>
      <c r="J253" s="89"/>
      <c r="K253" s="89"/>
      <c r="L253" s="89"/>
      <c r="W253" s="86"/>
      <c r="X253" s="86"/>
    </row>
    <row r="254" spans="2:24">
      <c r="B254" s="87"/>
      <c r="C254" s="86"/>
      <c r="D254" s="88"/>
      <c r="E254" s="89"/>
      <c r="F254" s="89"/>
      <c r="G254" s="89"/>
      <c r="H254" s="89"/>
      <c r="I254" s="89"/>
      <c r="J254" s="89"/>
      <c r="K254" s="89"/>
      <c r="L254" s="89"/>
      <c r="W254" s="86"/>
      <c r="X254" s="86"/>
    </row>
    <row r="255" spans="2:24">
      <c r="B255" s="87"/>
      <c r="C255" s="86"/>
      <c r="D255" s="88"/>
      <c r="E255" s="89"/>
      <c r="F255" s="89"/>
      <c r="G255" s="89"/>
      <c r="H255" s="89"/>
      <c r="I255" s="89"/>
      <c r="J255" s="89"/>
      <c r="K255" s="89"/>
      <c r="L255" s="89"/>
      <c r="W255" s="86"/>
      <c r="X255" s="86"/>
    </row>
    <row r="256" spans="2:24">
      <c r="B256" s="87"/>
      <c r="C256" s="86"/>
      <c r="D256" s="88"/>
      <c r="E256" s="89"/>
      <c r="F256" s="89"/>
      <c r="G256" s="89"/>
      <c r="H256" s="89"/>
      <c r="I256" s="89"/>
      <c r="J256" s="89"/>
      <c r="K256" s="89"/>
      <c r="L256" s="89"/>
      <c r="W256" s="86"/>
      <c r="X256" s="86"/>
    </row>
    <row r="257" spans="2:24">
      <c r="B257" s="87"/>
      <c r="C257" s="86"/>
      <c r="D257" s="88"/>
      <c r="E257" s="89"/>
      <c r="F257" s="89"/>
      <c r="G257" s="89"/>
      <c r="H257" s="89"/>
      <c r="I257" s="89"/>
      <c r="J257" s="89"/>
      <c r="K257" s="89"/>
      <c r="L257" s="89"/>
      <c r="W257" s="86"/>
      <c r="X257" s="86"/>
    </row>
    <row r="258" spans="2:24">
      <c r="B258" s="87"/>
      <c r="C258" s="86"/>
      <c r="D258" s="88"/>
      <c r="E258" s="89"/>
      <c r="F258" s="89"/>
      <c r="G258" s="89"/>
      <c r="H258" s="89"/>
      <c r="I258" s="89"/>
      <c r="J258" s="89"/>
      <c r="K258" s="89"/>
      <c r="L258" s="89"/>
      <c r="W258" s="86"/>
      <c r="X258" s="86"/>
    </row>
    <row r="259" spans="2:24">
      <c r="B259" s="87"/>
      <c r="C259" s="86"/>
      <c r="D259" s="88"/>
      <c r="E259" s="89"/>
      <c r="F259" s="89"/>
      <c r="G259" s="89"/>
      <c r="H259" s="89"/>
      <c r="I259" s="89"/>
      <c r="J259" s="89"/>
      <c r="K259" s="89"/>
      <c r="L259" s="89"/>
      <c r="W259" s="86"/>
      <c r="X259" s="86"/>
    </row>
    <row r="260" spans="2:24">
      <c r="B260" s="87"/>
      <c r="C260" s="86"/>
      <c r="D260" s="88"/>
      <c r="E260" s="89"/>
      <c r="F260" s="89"/>
      <c r="G260" s="89"/>
      <c r="H260" s="89"/>
      <c r="I260" s="89"/>
      <c r="J260" s="89"/>
      <c r="K260" s="89"/>
      <c r="L260" s="89"/>
      <c r="W260" s="86"/>
      <c r="X260" s="86"/>
    </row>
    <row r="261" spans="2:24">
      <c r="B261" s="87"/>
      <c r="C261" s="86"/>
      <c r="D261" s="88"/>
      <c r="E261" s="89"/>
      <c r="F261" s="89"/>
      <c r="G261" s="89"/>
      <c r="H261" s="89"/>
      <c r="I261" s="89"/>
      <c r="J261" s="89"/>
      <c r="K261" s="89"/>
      <c r="L261" s="89"/>
      <c r="W261" s="86"/>
      <c r="X261" s="86"/>
    </row>
    <row r="262" spans="2:24">
      <c r="B262" s="87"/>
      <c r="C262" s="86"/>
      <c r="D262" s="88"/>
      <c r="E262" s="89"/>
      <c r="F262" s="89"/>
      <c r="G262" s="89"/>
      <c r="H262" s="89"/>
      <c r="I262" s="89"/>
      <c r="J262" s="89"/>
      <c r="K262" s="89"/>
      <c r="L262" s="89"/>
      <c r="W262" s="86"/>
      <c r="X262" s="86"/>
    </row>
    <row r="263" spans="2:24">
      <c r="B263" s="87"/>
      <c r="C263" s="86"/>
      <c r="D263" s="88"/>
      <c r="E263" s="89"/>
      <c r="F263" s="89"/>
      <c r="G263" s="89"/>
      <c r="H263" s="89"/>
      <c r="I263" s="89"/>
      <c r="J263" s="89"/>
      <c r="K263" s="89"/>
      <c r="L263" s="89"/>
      <c r="W263" s="86"/>
      <c r="X263" s="86"/>
    </row>
    <row r="264" spans="2:24">
      <c r="B264" s="87"/>
      <c r="C264" s="86"/>
      <c r="D264" s="88"/>
      <c r="E264" s="89"/>
      <c r="F264" s="89"/>
      <c r="G264" s="89"/>
      <c r="H264" s="89"/>
      <c r="I264" s="89"/>
      <c r="J264" s="89"/>
      <c r="K264" s="89"/>
      <c r="L264" s="89"/>
      <c r="W264" s="86"/>
      <c r="X264" s="86"/>
    </row>
    <row r="265" spans="2:24">
      <c r="B265" s="87"/>
      <c r="C265" s="86"/>
      <c r="D265" s="88"/>
      <c r="E265" s="89"/>
      <c r="F265" s="89"/>
      <c r="G265" s="89"/>
      <c r="H265" s="89"/>
      <c r="I265" s="89"/>
      <c r="J265" s="89"/>
      <c r="K265" s="89"/>
      <c r="L265" s="89"/>
      <c r="W265" s="86"/>
      <c r="X265" s="86"/>
    </row>
    <row r="266" spans="2:24">
      <c r="B266" s="87"/>
      <c r="C266" s="86"/>
      <c r="D266" s="88"/>
      <c r="E266" s="89"/>
      <c r="F266" s="89"/>
      <c r="G266" s="89"/>
      <c r="H266" s="89"/>
      <c r="I266" s="89"/>
      <c r="J266" s="89"/>
      <c r="K266" s="89"/>
      <c r="L266" s="89"/>
      <c r="W266" s="86"/>
      <c r="X266" s="86"/>
    </row>
    <row r="267" spans="2:24">
      <c r="B267" s="87"/>
      <c r="C267" s="86"/>
      <c r="D267" s="88"/>
      <c r="E267" s="89"/>
      <c r="F267" s="89"/>
      <c r="G267" s="89"/>
      <c r="H267" s="89"/>
      <c r="I267" s="89"/>
      <c r="J267" s="89"/>
      <c r="K267" s="89"/>
      <c r="L267" s="89"/>
      <c r="W267" s="86"/>
      <c r="X267" s="86"/>
    </row>
    <row r="268" spans="2:24">
      <c r="B268" s="87"/>
      <c r="C268" s="86"/>
      <c r="D268" s="88"/>
      <c r="E268" s="89"/>
      <c r="F268" s="89"/>
      <c r="G268" s="89"/>
      <c r="H268" s="89"/>
      <c r="I268" s="89"/>
      <c r="J268" s="89"/>
      <c r="K268" s="89"/>
      <c r="L268" s="89"/>
      <c r="W268" s="86"/>
      <c r="X268" s="86"/>
    </row>
    <row r="269" spans="2:24">
      <c r="B269" s="87"/>
      <c r="C269" s="86"/>
      <c r="D269" s="88"/>
      <c r="E269" s="89"/>
      <c r="F269" s="89"/>
      <c r="G269" s="89"/>
      <c r="H269" s="89"/>
      <c r="I269" s="89"/>
      <c r="J269" s="89"/>
      <c r="K269" s="89"/>
      <c r="L269" s="89"/>
      <c r="W269" s="86"/>
      <c r="X269" s="86"/>
    </row>
    <row r="270" spans="2:24">
      <c r="B270" s="87"/>
      <c r="C270" s="86"/>
      <c r="D270" s="88"/>
      <c r="E270" s="89"/>
      <c r="F270" s="89"/>
      <c r="G270" s="89"/>
      <c r="H270" s="89"/>
      <c r="I270" s="89"/>
      <c r="J270" s="89"/>
      <c r="K270" s="89"/>
      <c r="L270" s="89"/>
      <c r="W270" s="86"/>
      <c r="X270" s="86"/>
    </row>
    <row r="271" spans="2:24">
      <c r="B271" s="87"/>
      <c r="C271" s="86"/>
      <c r="D271" s="88"/>
      <c r="E271" s="89"/>
      <c r="F271" s="89"/>
      <c r="G271" s="89"/>
      <c r="H271" s="89"/>
      <c r="I271" s="89"/>
      <c r="J271" s="89"/>
      <c r="K271" s="89"/>
      <c r="L271" s="89"/>
      <c r="W271" s="86"/>
      <c r="X271" s="86"/>
    </row>
    <row r="272" spans="2:24">
      <c r="B272" s="87"/>
      <c r="C272" s="86"/>
      <c r="D272" s="88"/>
      <c r="E272" s="89"/>
      <c r="F272" s="89"/>
      <c r="G272" s="89"/>
      <c r="H272" s="89"/>
      <c r="I272" s="89"/>
      <c r="J272" s="89"/>
      <c r="K272" s="89"/>
      <c r="L272" s="89"/>
      <c r="W272" s="86"/>
      <c r="X272" s="86"/>
    </row>
    <row r="273" spans="2:24">
      <c r="B273" s="87"/>
      <c r="C273" s="86"/>
      <c r="D273" s="88"/>
      <c r="E273" s="89"/>
      <c r="F273" s="89"/>
      <c r="G273" s="89"/>
      <c r="H273" s="89"/>
      <c r="I273" s="89"/>
      <c r="J273" s="89"/>
      <c r="K273" s="89"/>
      <c r="L273" s="89"/>
      <c r="W273" s="86"/>
      <c r="X273" s="86"/>
    </row>
    <row r="274" spans="2:24">
      <c r="B274" s="87"/>
      <c r="C274" s="86"/>
      <c r="D274" s="88"/>
      <c r="E274" s="89"/>
      <c r="F274" s="89"/>
      <c r="G274" s="89"/>
      <c r="H274" s="89"/>
      <c r="I274" s="89"/>
      <c r="J274" s="89"/>
      <c r="K274" s="89"/>
      <c r="L274" s="89"/>
      <c r="W274" s="86"/>
      <c r="X274" s="86"/>
    </row>
    <row r="275" spans="2:24">
      <c r="B275" s="87"/>
      <c r="C275" s="86"/>
      <c r="D275" s="88"/>
      <c r="E275" s="89"/>
      <c r="F275" s="89"/>
      <c r="G275" s="89"/>
      <c r="H275" s="89"/>
      <c r="I275" s="89"/>
      <c r="J275" s="89"/>
      <c r="K275" s="89"/>
      <c r="L275" s="89"/>
      <c r="W275" s="86"/>
      <c r="X275" s="86"/>
    </row>
    <row r="276" spans="2:24">
      <c r="B276" s="87"/>
      <c r="C276" s="86"/>
      <c r="D276" s="88"/>
      <c r="E276" s="89"/>
      <c r="F276" s="89"/>
      <c r="G276" s="89"/>
      <c r="H276" s="89"/>
      <c r="I276" s="89"/>
      <c r="J276" s="89"/>
      <c r="K276" s="89"/>
      <c r="L276" s="89"/>
      <c r="W276" s="86"/>
      <c r="X276" s="86"/>
    </row>
    <row r="277" spans="2:24">
      <c r="B277" s="87"/>
      <c r="C277" s="86"/>
      <c r="D277" s="88"/>
      <c r="E277" s="89"/>
      <c r="F277" s="89"/>
      <c r="G277" s="89"/>
      <c r="H277" s="89"/>
      <c r="I277" s="89"/>
      <c r="J277" s="89"/>
      <c r="K277" s="89"/>
      <c r="L277" s="89"/>
      <c r="W277" s="86"/>
      <c r="X277" s="86"/>
    </row>
    <row r="278" spans="2:24">
      <c r="B278" s="87"/>
      <c r="C278" s="86"/>
      <c r="D278" s="88"/>
      <c r="E278" s="89"/>
      <c r="F278" s="89"/>
      <c r="G278" s="89"/>
      <c r="H278" s="89"/>
      <c r="I278" s="89"/>
      <c r="J278" s="89"/>
      <c r="K278" s="89"/>
      <c r="L278" s="89"/>
      <c r="W278" s="86"/>
      <c r="X278" s="86"/>
    </row>
    <row r="279" spans="2:24">
      <c r="B279" s="87"/>
      <c r="C279" s="86"/>
      <c r="D279" s="88"/>
      <c r="E279" s="89"/>
      <c r="F279" s="89"/>
      <c r="G279" s="89"/>
      <c r="H279" s="89"/>
      <c r="I279" s="89"/>
      <c r="J279" s="89"/>
      <c r="K279" s="89"/>
      <c r="L279" s="89"/>
      <c r="W279" s="86"/>
      <c r="X279" s="86"/>
    </row>
    <row r="280" spans="2:24">
      <c r="B280" s="87"/>
      <c r="C280" s="86"/>
      <c r="D280" s="88"/>
      <c r="E280" s="89"/>
      <c r="F280" s="89"/>
      <c r="G280" s="89"/>
      <c r="H280" s="89"/>
      <c r="I280" s="89"/>
      <c r="J280" s="89"/>
      <c r="K280" s="89"/>
      <c r="L280" s="89"/>
      <c r="W280" s="86"/>
      <c r="X280" s="86"/>
    </row>
    <row r="281" spans="2:24">
      <c r="B281" s="87"/>
      <c r="C281" s="86"/>
      <c r="D281" s="88"/>
      <c r="E281" s="89"/>
      <c r="F281" s="89"/>
      <c r="G281" s="89"/>
      <c r="H281" s="89"/>
      <c r="I281" s="89"/>
      <c r="J281" s="89"/>
      <c r="K281" s="89"/>
      <c r="L281" s="89"/>
      <c r="W281" s="86"/>
      <c r="X281" s="86"/>
    </row>
    <row r="282" spans="2:24">
      <c r="B282" s="87"/>
      <c r="C282" s="86"/>
      <c r="D282" s="88"/>
      <c r="E282" s="89"/>
      <c r="F282" s="89"/>
      <c r="G282" s="89"/>
      <c r="H282" s="89"/>
      <c r="I282" s="89"/>
      <c r="J282" s="89"/>
      <c r="K282" s="89"/>
      <c r="L282" s="89"/>
      <c r="W282" s="86"/>
      <c r="X282" s="86"/>
    </row>
    <row r="283" spans="2:24">
      <c r="B283" s="87"/>
      <c r="C283" s="86"/>
      <c r="D283" s="88"/>
      <c r="E283" s="89"/>
      <c r="F283" s="89"/>
      <c r="G283" s="89"/>
      <c r="H283" s="89"/>
      <c r="I283" s="89"/>
      <c r="J283" s="89"/>
      <c r="K283" s="89"/>
      <c r="L283" s="89"/>
      <c r="W283" s="86"/>
      <c r="X283" s="86"/>
    </row>
    <row r="284" spans="2:24">
      <c r="B284" s="87"/>
      <c r="C284" s="86"/>
      <c r="D284" s="88"/>
      <c r="E284" s="89"/>
      <c r="F284" s="89"/>
      <c r="G284" s="89"/>
      <c r="H284" s="89"/>
      <c r="I284" s="89"/>
      <c r="J284" s="89"/>
      <c r="K284" s="89"/>
      <c r="L284" s="89"/>
      <c r="W284" s="86"/>
      <c r="X284" s="86"/>
    </row>
    <row r="285" spans="2:24">
      <c r="B285" s="87"/>
      <c r="C285" s="86"/>
      <c r="D285" s="88"/>
      <c r="E285" s="89"/>
      <c r="F285" s="89"/>
      <c r="G285" s="89"/>
      <c r="H285" s="89"/>
      <c r="I285" s="89"/>
      <c r="J285" s="89"/>
      <c r="K285" s="89"/>
      <c r="L285" s="89"/>
      <c r="W285" s="86"/>
      <c r="X285" s="86"/>
    </row>
    <row r="286" spans="2:24">
      <c r="B286" s="87"/>
      <c r="C286" s="86"/>
      <c r="D286" s="88"/>
      <c r="E286" s="89"/>
      <c r="F286" s="89"/>
      <c r="G286" s="89"/>
      <c r="H286" s="89"/>
      <c r="I286" s="89"/>
      <c r="J286" s="89"/>
      <c r="K286" s="89"/>
      <c r="L286" s="89"/>
      <c r="W286" s="86"/>
      <c r="X286" s="86"/>
    </row>
    <row r="287" spans="2:24">
      <c r="B287" s="87"/>
      <c r="C287" s="86"/>
      <c r="D287" s="88"/>
      <c r="E287" s="89"/>
      <c r="F287" s="89"/>
      <c r="G287" s="89"/>
      <c r="H287" s="89"/>
      <c r="I287" s="89"/>
      <c r="J287" s="89"/>
      <c r="K287" s="89"/>
      <c r="L287" s="89"/>
      <c r="W287" s="86"/>
      <c r="X287" s="86"/>
    </row>
    <row r="288" spans="2:24">
      <c r="B288" s="87"/>
      <c r="C288" s="86"/>
      <c r="D288" s="88"/>
      <c r="E288" s="89"/>
      <c r="F288" s="89"/>
      <c r="G288" s="89"/>
      <c r="H288" s="89"/>
      <c r="I288" s="89"/>
      <c r="J288" s="89"/>
      <c r="K288" s="89"/>
      <c r="L288" s="89"/>
      <c r="W288" s="86"/>
      <c r="X288" s="86"/>
    </row>
    <row r="289" spans="2:24">
      <c r="B289" s="87"/>
      <c r="C289" s="86"/>
      <c r="D289" s="88"/>
      <c r="E289" s="89"/>
      <c r="F289" s="89"/>
      <c r="G289" s="89"/>
      <c r="H289" s="89"/>
      <c r="I289" s="89"/>
      <c r="J289" s="89"/>
      <c r="K289" s="89"/>
      <c r="L289" s="89"/>
      <c r="W289" s="86"/>
      <c r="X289" s="86"/>
    </row>
    <row r="290" spans="2:24">
      <c r="B290" s="87"/>
      <c r="C290" s="86"/>
      <c r="D290" s="88"/>
      <c r="E290" s="89"/>
      <c r="F290" s="89"/>
      <c r="G290" s="89"/>
      <c r="H290" s="89"/>
      <c r="I290" s="89"/>
      <c r="J290" s="89"/>
      <c r="K290" s="89"/>
      <c r="L290" s="89"/>
      <c r="W290" s="86"/>
      <c r="X290" s="86"/>
    </row>
    <row r="291" spans="2:24">
      <c r="B291" s="87"/>
      <c r="C291" s="86"/>
      <c r="D291" s="88"/>
      <c r="E291" s="89"/>
      <c r="F291" s="89"/>
      <c r="G291" s="89"/>
      <c r="H291" s="89"/>
      <c r="I291" s="89"/>
      <c r="J291" s="89"/>
      <c r="K291" s="89"/>
      <c r="L291" s="89"/>
      <c r="W291" s="86"/>
      <c r="X291" s="86"/>
    </row>
    <row r="292" spans="2:24">
      <c r="B292" s="87"/>
      <c r="C292" s="86"/>
      <c r="D292" s="88"/>
      <c r="E292" s="89"/>
      <c r="F292" s="89"/>
      <c r="G292" s="89"/>
      <c r="H292" s="89"/>
      <c r="I292" s="89"/>
      <c r="J292" s="89"/>
      <c r="K292" s="89"/>
      <c r="L292" s="89"/>
      <c r="W292" s="86"/>
      <c r="X292" s="86"/>
    </row>
    <row r="293" spans="2:24">
      <c r="B293" s="87"/>
      <c r="C293" s="86"/>
      <c r="D293" s="88"/>
      <c r="E293" s="89"/>
      <c r="F293" s="89"/>
      <c r="G293" s="89"/>
      <c r="H293" s="89"/>
      <c r="I293" s="89"/>
      <c r="J293" s="89"/>
      <c r="K293" s="89"/>
      <c r="L293" s="89"/>
      <c r="W293" s="86"/>
      <c r="X293" s="86"/>
    </row>
    <row r="294" spans="2:24">
      <c r="B294" s="87"/>
      <c r="C294" s="86"/>
      <c r="D294" s="88"/>
      <c r="E294" s="89"/>
      <c r="F294" s="89"/>
      <c r="G294" s="89"/>
      <c r="H294" s="89"/>
      <c r="I294" s="89"/>
      <c r="J294" s="89"/>
      <c r="K294" s="89"/>
      <c r="L294" s="89"/>
      <c r="W294" s="86"/>
      <c r="X294" s="86"/>
    </row>
    <row r="295" spans="2:24">
      <c r="B295" s="87"/>
      <c r="C295" s="86"/>
      <c r="D295" s="88"/>
      <c r="E295" s="89"/>
      <c r="F295" s="89"/>
      <c r="G295" s="89"/>
      <c r="H295" s="89"/>
      <c r="I295" s="89"/>
      <c r="J295" s="89"/>
      <c r="K295" s="89"/>
      <c r="L295" s="89"/>
      <c r="W295" s="86"/>
      <c r="X295" s="86"/>
    </row>
    <row r="296" spans="2:24">
      <c r="B296" s="87"/>
      <c r="C296" s="86"/>
      <c r="D296" s="88"/>
      <c r="E296" s="89"/>
      <c r="F296" s="89"/>
      <c r="G296" s="89"/>
      <c r="H296" s="89"/>
      <c r="I296" s="89"/>
      <c r="J296" s="89"/>
      <c r="K296" s="89"/>
      <c r="L296" s="89"/>
      <c r="W296" s="86"/>
      <c r="X296" s="86"/>
    </row>
    <row r="297" spans="2:24">
      <c r="B297" s="87"/>
      <c r="C297" s="86"/>
      <c r="D297" s="88"/>
      <c r="E297" s="89"/>
      <c r="F297" s="89"/>
      <c r="G297" s="89"/>
      <c r="H297" s="89"/>
      <c r="I297" s="89"/>
      <c r="J297" s="89"/>
      <c r="K297" s="89"/>
      <c r="L297" s="89"/>
      <c r="W297" s="86"/>
      <c r="X297" s="86"/>
    </row>
    <row r="298" spans="2:24">
      <c r="B298" s="87"/>
      <c r="C298" s="86"/>
      <c r="D298" s="88"/>
      <c r="E298" s="89"/>
      <c r="F298" s="89"/>
      <c r="G298" s="89"/>
      <c r="H298" s="89"/>
      <c r="I298" s="89"/>
      <c r="J298" s="89"/>
      <c r="K298" s="89"/>
      <c r="L298" s="89"/>
      <c r="W298" s="86"/>
      <c r="X298" s="86"/>
    </row>
    <row r="299" spans="2:24">
      <c r="B299" s="87"/>
      <c r="C299" s="86"/>
      <c r="D299" s="88"/>
      <c r="E299" s="89"/>
      <c r="F299" s="89"/>
      <c r="G299" s="89"/>
      <c r="H299" s="89"/>
      <c r="I299" s="89"/>
      <c r="J299" s="89"/>
      <c r="K299" s="89"/>
      <c r="L299" s="89"/>
      <c r="W299" s="86"/>
      <c r="X299" s="86"/>
    </row>
    <row r="300" spans="2:24">
      <c r="B300" s="87"/>
      <c r="C300" s="86"/>
      <c r="D300" s="88"/>
      <c r="E300" s="89"/>
      <c r="F300" s="89"/>
      <c r="G300" s="89"/>
      <c r="H300" s="89"/>
      <c r="I300" s="89"/>
      <c r="J300" s="89"/>
      <c r="K300" s="89"/>
      <c r="L300" s="89"/>
      <c r="W300" s="86"/>
      <c r="X300" s="86"/>
    </row>
    <row r="301" spans="2:24">
      <c r="B301" s="87"/>
      <c r="C301" s="86"/>
      <c r="D301" s="88"/>
      <c r="E301" s="89"/>
      <c r="F301" s="89"/>
      <c r="G301" s="89"/>
      <c r="H301" s="89"/>
      <c r="I301" s="89"/>
      <c r="J301" s="89"/>
      <c r="K301" s="89"/>
      <c r="L301" s="89"/>
      <c r="W301" s="86"/>
      <c r="X301" s="86"/>
    </row>
    <row r="302" spans="2:24">
      <c r="B302" s="87"/>
      <c r="C302" s="86"/>
      <c r="D302" s="88"/>
      <c r="E302" s="89"/>
      <c r="F302" s="89"/>
      <c r="G302" s="89"/>
      <c r="H302" s="89"/>
      <c r="I302" s="89"/>
      <c r="J302" s="89"/>
      <c r="K302" s="89"/>
      <c r="L302" s="89"/>
      <c r="W302" s="86"/>
      <c r="X302" s="86"/>
    </row>
    <row r="303" spans="2:24">
      <c r="B303" s="87"/>
      <c r="C303" s="86"/>
      <c r="D303" s="88"/>
      <c r="E303" s="89"/>
      <c r="F303" s="89"/>
      <c r="G303" s="89"/>
      <c r="H303" s="89"/>
      <c r="I303" s="89"/>
      <c r="J303" s="89"/>
      <c r="K303" s="89"/>
      <c r="L303" s="89"/>
      <c r="W303" s="86"/>
      <c r="X303" s="86"/>
    </row>
    <row r="304" spans="2:24">
      <c r="B304" s="87"/>
      <c r="C304" s="86"/>
      <c r="D304" s="88"/>
      <c r="E304" s="89"/>
      <c r="F304" s="89"/>
      <c r="G304" s="89"/>
      <c r="H304" s="89"/>
      <c r="I304" s="89"/>
      <c r="J304" s="89"/>
      <c r="K304" s="89"/>
      <c r="L304" s="89"/>
      <c r="W304" s="86"/>
      <c r="X304" s="86"/>
    </row>
    <row r="305" spans="2:24">
      <c r="B305" s="87"/>
      <c r="C305" s="86"/>
      <c r="D305" s="88"/>
      <c r="E305" s="89"/>
      <c r="F305" s="89"/>
      <c r="G305" s="89"/>
      <c r="H305" s="89"/>
      <c r="I305" s="89"/>
      <c r="J305" s="89"/>
      <c r="K305" s="89"/>
      <c r="L305" s="89"/>
      <c r="W305" s="86"/>
      <c r="X305" s="86"/>
    </row>
    <row r="306" spans="2:24">
      <c r="B306" s="87"/>
      <c r="C306" s="86"/>
      <c r="D306" s="88"/>
      <c r="E306" s="89"/>
      <c r="F306" s="89"/>
      <c r="G306" s="89"/>
      <c r="H306" s="89"/>
      <c r="I306" s="89"/>
      <c r="J306" s="89"/>
      <c r="K306" s="89"/>
      <c r="L306" s="89"/>
      <c r="W306" s="86"/>
      <c r="X306" s="86"/>
    </row>
    <row r="307" spans="2:24">
      <c r="B307" s="87"/>
      <c r="C307" s="86"/>
      <c r="D307" s="88"/>
      <c r="E307" s="89"/>
      <c r="F307" s="89"/>
      <c r="G307" s="89"/>
      <c r="H307" s="89"/>
      <c r="I307" s="89"/>
      <c r="J307" s="89"/>
      <c r="K307" s="89"/>
      <c r="L307" s="89"/>
      <c r="W307" s="86"/>
      <c r="X307" s="86"/>
    </row>
    <row r="308" spans="2:24">
      <c r="B308" s="87"/>
      <c r="C308" s="86"/>
      <c r="D308" s="88"/>
      <c r="E308" s="89"/>
      <c r="F308" s="89"/>
      <c r="G308" s="89"/>
      <c r="H308" s="89"/>
      <c r="I308" s="89"/>
      <c r="J308" s="89"/>
      <c r="K308" s="89"/>
      <c r="L308" s="89"/>
      <c r="W308" s="86"/>
      <c r="X308" s="86"/>
    </row>
    <row r="309" spans="2:24">
      <c r="B309" s="87"/>
      <c r="C309" s="86"/>
      <c r="D309" s="88"/>
      <c r="E309" s="89"/>
      <c r="F309" s="89"/>
      <c r="G309" s="89"/>
      <c r="H309" s="89"/>
      <c r="I309" s="89"/>
      <c r="J309" s="89"/>
      <c r="K309" s="89"/>
      <c r="L309" s="89"/>
      <c r="W309" s="86"/>
      <c r="X309" s="86"/>
    </row>
    <row r="310" spans="2:24">
      <c r="B310" s="87"/>
      <c r="C310" s="86"/>
      <c r="D310" s="88"/>
      <c r="E310" s="89"/>
      <c r="F310" s="89"/>
      <c r="G310" s="89"/>
      <c r="H310" s="89"/>
      <c r="I310" s="89"/>
      <c r="J310" s="89"/>
      <c r="K310" s="89"/>
      <c r="L310" s="89"/>
      <c r="W310" s="86"/>
      <c r="X310" s="86"/>
    </row>
    <row r="311" spans="2:24">
      <c r="B311" s="87"/>
      <c r="C311" s="86"/>
      <c r="D311" s="88"/>
      <c r="E311" s="89"/>
      <c r="F311" s="89"/>
      <c r="G311" s="89"/>
      <c r="H311" s="89"/>
      <c r="I311" s="89"/>
      <c r="J311" s="89"/>
      <c r="K311" s="89"/>
      <c r="L311" s="89"/>
      <c r="W311" s="86"/>
      <c r="X311" s="86"/>
    </row>
    <row r="312" spans="2:24">
      <c r="B312" s="87"/>
      <c r="C312" s="86"/>
      <c r="D312" s="88"/>
      <c r="E312" s="89"/>
      <c r="F312" s="89"/>
      <c r="G312" s="89"/>
      <c r="H312" s="89"/>
      <c r="I312" s="89"/>
      <c r="J312" s="89"/>
      <c r="K312" s="89"/>
      <c r="L312" s="89"/>
      <c r="W312" s="86"/>
      <c r="X312" s="86"/>
    </row>
    <row r="313" spans="2:24">
      <c r="B313" s="87"/>
      <c r="C313" s="86"/>
      <c r="D313" s="88"/>
      <c r="E313" s="89"/>
      <c r="F313" s="89"/>
      <c r="G313" s="89"/>
      <c r="H313" s="89"/>
      <c r="I313" s="89"/>
      <c r="J313" s="89"/>
      <c r="K313" s="89"/>
      <c r="L313" s="89"/>
      <c r="W313" s="86"/>
      <c r="X313" s="86"/>
    </row>
    <row r="314" spans="2:24">
      <c r="B314" s="87"/>
      <c r="C314" s="86"/>
      <c r="D314" s="88"/>
      <c r="E314" s="89"/>
      <c r="F314" s="89"/>
      <c r="G314" s="89"/>
      <c r="H314" s="89"/>
      <c r="I314" s="89"/>
      <c r="J314" s="89"/>
      <c r="K314" s="89"/>
      <c r="L314" s="89"/>
      <c r="W314" s="86"/>
      <c r="X314" s="86"/>
    </row>
    <row r="315" spans="2:24">
      <c r="B315" s="87"/>
      <c r="C315" s="86"/>
      <c r="D315" s="88"/>
      <c r="E315" s="89"/>
      <c r="F315" s="89"/>
      <c r="G315" s="89"/>
      <c r="H315" s="89"/>
      <c r="I315" s="89"/>
      <c r="J315" s="89"/>
      <c r="K315" s="89"/>
      <c r="L315" s="89"/>
      <c r="W315" s="86"/>
      <c r="X315" s="86"/>
    </row>
    <row r="316" spans="2:24">
      <c r="B316" s="87"/>
      <c r="C316" s="86"/>
      <c r="D316" s="88"/>
      <c r="E316" s="89"/>
      <c r="F316" s="89"/>
      <c r="G316" s="89"/>
      <c r="H316" s="89"/>
      <c r="I316" s="89"/>
      <c r="J316" s="89"/>
      <c r="K316" s="89"/>
      <c r="L316" s="89"/>
      <c r="W316" s="86"/>
      <c r="X316" s="86"/>
    </row>
    <row r="317" spans="2:24">
      <c r="B317" s="87"/>
      <c r="C317" s="86"/>
      <c r="D317" s="88"/>
      <c r="E317" s="89"/>
      <c r="F317" s="89"/>
      <c r="G317" s="89"/>
      <c r="H317" s="89"/>
      <c r="I317" s="89"/>
      <c r="J317" s="89"/>
      <c r="K317" s="89"/>
      <c r="L317" s="89"/>
      <c r="W317" s="86"/>
      <c r="X317" s="86"/>
    </row>
    <row r="318" spans="2:24">
      <c r="B318" s="87"/>
      <c r="C318" s="86"/>
      <c r="D318" s="88"/>
      <c r="E318" s="89"/>
      <c r="F318" s="89"/>
      <c r="G318" s="89"/>
      <c r="H318" s="89"/>
      <c r="I318" s="89"/>
      <c r="J318" s="89"/>
      <c r="K318" s="89"/>
      <c r="L318" s="89"/>
      <c r="W318" s="86"/>
      <c r="X318" s="86"/>
    </row>
    <row r="319" spans="2:24">
      <c r="B319" s="87"/>
      <c r="C319" s="86"/>
      <c r="D319" s="88"/>
      <c r="E319" s="89"/>
      <c r="F319" s="89"/>
      <c r="G319" s="89"/>
      <c r="H319" s="89"/>
      <c r="I319" s="89"/>
      <c r="J319" s="89"/>
      <c r="K319" s="89"/>
      <c r="L319" s="89"/>
      <c r="W319" s="86"/>
      <c r="X319" s="86"/>
    </row>
    <row r="320" spans="2:24">
      <c r="B320" s="87"/>
      <c r="C320" s="86"/>
      <c r="D320" s="88"/>
      <c r="E320" s="89"/>
      <c r="F320" s="89"/>
      <c r="G320" s="89"/>
      <c r="H320" s="89"/>
      <c r="I320" s="89"/>
      <c r="J320" s="89"/>
      <c r="K320" s="89"/>
      <c r="L320" s="89"/>
      <c r="W320" s="86"/>
      <c r="X320" s="86"/>
    </row>
    <row r="321" spans="2:24">
      <c r="B321" s="87"/>
      <c r="C321" s="86"/>
      <c r="D321" s="88"/>
      <c r="E321" s="89"/>
      <c r="F321" s="89"/>
      <c r="G321" s="89"/>
      <c r="H321" s="89"/>
      <c r="I321" s="89"/>
      <c r="J321" s="89"/>
      <c r="K321" s="89"/>
      <c r="L321" s="89"/>
      <c r="W321" s="86"/>
      <c r="X321" s="86"/>
    </row>
    <row r="322" spans="2:24">
      <c r="B322" s="87"/>
      <c r="C322" s="86"/>
      <c r="D322" s="88"/>
      <c r="E322" s="89"/>
      <c r="F322" s="89"/>
      <c r="G322" s="89"/>
      <c r="H322" s="89"/>
      <c r="I322" s="89"/>
      <c r="J322" s="89"/>
      <c r="K322" s="89"/>
      <c r="L322" s="89"/>
      <c r="W322" s="86"/>
      <c r="X322" s="86"/>
    </row>
    <row r="323" spans="2:24">
      <c r="B323" s="87"/>
      <c r="C323" s="86"/>
      <c r="D323" s="88"/>
      <c r="E323" s="89"/>
      <c r="F323" s="89"/>
      <c r="G323" s="89"/>
      <c r="H323" s="89"/>
      <c r="I323" s="89"/>
      <c r="J323" s="89"/>
      <c r="K323" s="89"/>
      <c r="L323" s="89"/>
      <c r="W323" s="86"/>
      <c r="X323" s="86"/>
    </row>
    <row r="324" spans="2:24">
      <c r="B324" s="87"/>
      <c r="C324" s="86"/>
      <c r="D324" s="88"/>
      <c r="E324" s="89"/>
      <c r="F324" s="89"/>
      <c r="G324" s="89"/>
      <c r="H324" s="89"/>
      <c r="I324" s="89"/>
      <c r="J324" s="89"/>
      <c r="K324" s="89"/>
      <c r="L324" s="89"/>
      <c r="W324" s="86"/>
      <c r="X324" s="86"/>
    </row>
    <row r="325" spans="2:24">
      <c r="B325" s="87"/>
      <c r="C325" s="86"/>
      <c r="D325" s="88"/>
      <c r="E325" s="89"/>
      <c r="F325" s="89"/>
      <c r="G325" s="89"/>
      <c r="H325" s="89"/>
      <c r="I325" s="89"/>
      <c r="J325" s="89"/>
      <c r="K325" s="89"/>
      <c r="L325" s="89"/>
      <c r="W325" s="86"/>
      <c r="X325" s="86"/>
    </row>
    <row r="326" spans="2:24">
      <c r="B326" s="87"/>
      <c r="C326" s="86"/>
      <c r="D326" s="88"/>
      <c r="E326" s="89"/>
      <c r="F326" s="89"/>
      <c r="G326" s="89"/>
      <c r="H326" s="89"/>
      <c r="I326" s="89"/>
      <c r="J326" s="89"/>
      <c r="K326" s="89"/>
      <c r="L326" s="89"/>
      <c r="W326" s="86"/>
      <c r="X326" s="86"/>
    </row>
    <row r="327" spans="2:24">
      <c r="B327" s="87"/>
      <c r="C327" s="86"/>
      <c r="D327" s="88"/>
      <c r="E327" s="89"/>
      <c r="F327" s="89"/>
      <c r="G327" s="89"/>
      <c r="H327" s="89"/>
      <c r="I327" s="89"/>
      <c r="J327" s="89"/>
      <c r="K327" s="89"/>
      <c r="L327" s="89"/>
      <c r="W327" s="86"/>
      <c r="X327" s="86"/>
    </row>
    <row r="328" spans="2:24">
      <c r="B328" s="87"/>
      <c r="C328" s="86"/>
      <c r="D328" s="88"/>
      <c r="E328" s="89"/>
      <c r="F328" s="89"/>
      <c r="G328" s="89"/>
      <c r="H328" s="89"/>
      <c r="I328" s="89"/>
      <c r="J328" s="89"/>
      <c r="K328" s="89"/>
      <c r="L328" s="89"/>
      <c r="W328" s="86"/>
      <c r="X328" s="86"/>
    </row>
    <row r="329" spans="2:24">
      <c r="B329" s="87"/>
      <c r="C329" s="86"/>
      <c r="D329" s="88"/>
      <c r="E329" s="89"/>
      <c r="F329" s="89"/>
      <c r="G329" s="89"/>
      <c r="H329" s="89"/>
      <c r="I329" s="89"/>
      <c r="J329" s="89"/>
      <c r="K329" s="89"/>
      <c r="L329" s="89"/>
      <c r="W329" s="86"/>
      <c r="X329" s="86"/>
    </row>
    <row r="330" spans="2:24">
      <c r="B330" s="87"/>
      <c r="C330" s="86"/>
      <c r="D330" s="88"/>
      <c r="E330" s="89"/>
      <c r="F330" s="89"/>
      <c r="G330" s="89"/>
      <c r="H330" s="89"/>
      <c r="I330" s="89"/>
      <c r="J330" s="89"/>
      <c r="K330" s="89"/>
      <c r="L330" s="89"/>
      <c r="W330" s="86"/>
      <c r="X330" s="86"/>
    </row>
    <row r="331" spans="2:24">
      <c r="B331" s="87"/>
      <c r="C331" s="86"/>
      <c r="D331" s="88"/>
      <c r="E331" s="89"/>
      <c r="F331" s="89"/>
      <c r="G331" s="89"/>
      <c r="H331" s="89"/>
      <c r="I331" s="89"/>
      <c r="J331" s="89"/>
      <c r="K331" s="89"/>
      <c r="L331" s="89"/>
      <c r="W331" s="86"/>
      <c r="X331" s="86"/>
    </row>
    <row r="332" spans="2:24">
      <c r="B332" s="87"/>
      <c r="C332" s="86"/>
      <c r="D332" s="88"/>
      <c r="E332" s="89"/>
      <c r="F332" s="89"/>
      <c r="G332" s="89"/>
      <c r="H332" s="89"/>
      <c r="I332" s="89"/>
      <c r="J332" s="89"/>
      <c r="K332" s="89"/>
      <c r="L332" s="89"/>
      <c r="W332" s="86"/>
      <c r="X332" s="86"/>
    </row>
    <row r="333" spans="2:24">
      <c r="B333" s="87"/>
      <c r="C333" s="86"/>
      <c r="D333" s="88"/>
      <c r="E333" s="89"/>
      <c r="F333" s="89"/>
      <c r="G333" s="89"/>
      <c r="H333" s="89"/>
      <c r="I333" s="89"/>
      <c r="J333" s="89"/>
      <c r="K333" s="89"/>
      <c r="L333" s="89"/>
      <c r="W333" s="86"/>
      <c r="X333" s="86"/>
    </row>
    <row r="334" spans="2:24">
      <c r="B334" s="87"/>
      <c r="C334" s="86"/>
      <c r="D334" s="88"/>
      <c r="E334" s="89"/>
      <c r="F334" s="89"/>
      <c r="G334" s="89"/>
      <c r="H334" s="89"/>
      <c r="I334" s="89"/>
      <c r="J334" s="89"/>
      <c r="K334" s="89"/>
      <c r="L334" s="89"/>
      <c r="W334" s="86"/>
      <c r="X334" s="86"/>
    </row>
    <row r="335" spans="2:24">
      <c r="B335" s="87"/>
      <c r="C335" s="86"/>
      <c r="D335" s="88"/>
      <c r="E335" s="89"/>
      <c r="F335" s="89"/>
      <c r="G335" s="89"/>
      <c r="H335" s="89"/>
      <c r="I335" s="89"/>
      <c r="J335" s="89"/>
      <c r="K335" s="89"/>
      <c r="L335" s="89"/>
      <c r="W335" s="86"/>
      <c r="X335" s="86"/>
    </row>
    <row r="336" spans="2:24">
      <c r="B336" s="87"/>
      <c r="C336" s="86"/>
      <c r="D336" s="88"/>
      <c r="E336" s="89"/>
      <c r="F336" s="89"/>
      <c r="G336" s="89"/>
      <c r="H336" s="89"/>
      <c r="I336" s="89"/>
      <c r="J336" s="89"/>
      <c r="K336" s="89"/>
      <c r="L336" s="89"/>
      <c r="W336" s="86"/>
      <c r="X336" s="86"/>
    </row>
    <row r="337" spans="2:24">
      <c r="B337" s="87"/>
      <c r="C337" s="86"/>
      <c r="D337" s="88"/>
      <c r="E337" s="89"/>
      <c r="F337" s="89"/>
      <c r="G337" s="89"/>
      <c r="H337" s="89"/>
      <c r="I337" s="89"/>
      <c r="J337" s="89"/>
      <c r="K337" s="89"/>
      <c r="L337" s="89"/>
      <c r="W337" s="86"/>
      <c r="X337" s="86"/>
    </row>
    <row r="338" spans="2:24">
      <c r="B338" s="87"/>
      <c r="C338" s="86"/>
      <c r="D338" s="88"/>
      <c r="E338" s="89"/>
      <c r="F338" s="89"/>
      <c r="G338" s="89"/>
      <c r="H338" s="89"/>
      <c r="I338" s="89"/>
      <c r="J338" s="89"/>
      <c r="K338" s="89"/>
      <c r="L338" s="89"/>
      <c r="W338" s="86"/>
      <c r="X338" s="86"/>
    </row>
    <row r="339" spans="2:24">
      <c r="B339" s="87"/>
      <c r="C339" s="86"/>
      <c r="D339" s="88"/>
      <c r="E339" s="89"/>
      <c r="F339" s="89"/>
      <c r="G339" s="89"/>
      <c r="H339" s="89"/>
      <c r="I339" s="89"/>
      <c r="J339" s="89"/>
      <c r="K339" s="89"/>
      <c r="L339" s="89"/>
      <c r="W339" s="86"/>
      <c r="X339" s="86"/>
    </row>
    <row r="340" spans="2:24">
      <c r="B340" s="87"/>
      <c r="C340" s="86"/>
      <c r="D340" s="88"/>
      <c r="E340" s="89"/>
      <c r="F340" s="89"/>
      <c r="G340" s="89"/>
      <c r="H340" s="89"/>
      <c r="I340" s="89"/>
      <c r="J340" s="89"/>
      <c r="K340" s="89"/>
      <c r="L340" s="89"/>
      <c r="W340" s="86"/>
      <c r="X340" s="86"/>
    </row>
    <row r="341" spans="2:24">
      <c r="B341" s="87"/>
      <c r="C341" s="86"/>
      <c r="D341" s="88"/>
      <c r="E341" s="89"/>
      <c r="F341" s="89"/>
      <c r="G341" s="89"/>
      <c r="H341" s="89"/>
      <c r="I341" s="89"/>
      <c r="J341" s="89"/>
      <c r="K341" s="89"/>
      <c r="L341" s="89"/>
      <c r="W341" s="86"/>
      <c r="X341" s="86"/>
    </row>
    <row r="342" spans="2:24">
      <c r="B342" s="87"/>
      <c r="C342" s="86"/>
      <c r="D342" s="88"/>
      <c r="E342" s="89"/>
      <c r="F342" s="89"/>
      <c r="G342" s="89"/>
      <c r="H342" s="89"/>
      <c r="I342" s="89"/>
      <c r="J342" s="89"/>
      <c r="K342" s="89"/>
      <c r="L342" s="89"/>
      <c r="W342" s="86"/>
      <c r="X342" s="86"/>
    </row>
    <row r="343" spans="2:24">
      <c r="B343" s="87"/>
      <c r="C343" s="86"/>
      <c r="D343" s="88"/>
      <c r="E343" s="89"/>
      <c r="F343" s="89"/>
      <c r="G343" s="89"/>
      <c r="H343" s="89"/>
      <c r="I343" s="89"/>
      <c r="J343" s="89"/>
      <c r="K343" s="89"/>
      <c r="L343" s="89"/>
      <c r="W343" s="86"/>
      <c r="X343" s="86"/>
    </row>
    <row r="344" spans="2:24">
      <c r="B344" s="87"/>
      <c r="C344" s="86"/>
      <c r="D344" s="88"/>
      <c r="E344" s="89"/>
      <c r="F344" s="89"/>
      <c r="G344" s="89"/>
      <c r="H344" s="89"/>
      <c r="I344" s="89"/>
      <c r="J344" s="89"/>
      <c r="K344" s="89"/>
      <c r="L344" s="89"/>
      <c r="W344" s="86"/>
      <c r="X344" s="86"/>
    </row>
    <row r="345" spans="2:24">
      <c r="B345" s="87"/>
      <c r="C345" s="86"/>
      <c r="D345" s="88"/>
      <c r="E345" s="89"/>
      <c r="F345" s="89"/>
      <c r="G345" s="89"/>
      <c r="H345" s="89"/>
      <c r="I345" s="89"/>
      <c r="J345" s="89"/>
      <c r="K345" s="89"/>
      <c r="L345" s="89"/>
      <c r="W345" s="86"/>
      <c r="X345" s="86"/>
    </row>
    <row r="346" spans="2:24">
      <c r="B346" s="87"/>
      <c r="C346" s="86"/>
      <c r="D346" s="88"/>
      <c r="E346" s="89"/>
      <c r="F346" s="89"/>
      <c r="G346" s="89"/>
      <c r="H346" s="89"/>
      <c r="I346" s="89"/>
      <c r="J346" s="89"/>
      <c r="K346" s="89"/>
      <c r="L346" s="89"/>
      <c r="W346" s="86"/>
      <c r="X346" s="86"/>
    </row>
    <row r="347" spans="2:24">
      <c r="B347" s="87"/>
      <c r="C347" s="86"/>
      <c r="D347" s="88"/>
      <c r="E347" s="89"/>
      <c r="F347" s="89"/>
      <c r="G347" s="89"/>
      <c r="H347" s="89"/>
      <c r="I347" s="89"/>
      <c r="J347" s="89"/>
      <c r="K347" s="89"/>
      <c r="L347" s="89"/>
      <c r="W347" s="86"/>
      <c r="X347" s="86"/>
    </row>
    <row r="348" spans="2:24">
      <c r="B348" s="87"/>
      <c r="C348" s="86"/>
      <c r="D348" s="88"/>
      <c r="E348" s="89"/>
      <c r="F348" s="89"/>
      <c r="G348" s="89"/>
      <c r="H348" s="89"/>
      <c r="I348" s="89"/>
      <c r="J348" s="89"/>
      <c r="K348" s="89"/>
      <c r="L348" s="89"/>
      <c r="W348" s="86"/>
      <c r="X348" s="86"/>
    </row>
    <row r="349" spans="2:24">
      <c r="B349" s="87"/>
      <c r="C349" s="86"/>
      <c r="D349" s="88"/>
      <c r="E349" s="89"/>
      <c r="F349" s="89"/>
      <c r="G349" s="89"/>
      <c r="H349" s="89"/>
      <c r="I349" s="89"/>
      <c r="J349" s="89"/>
      <c r="K349" s="89"/>
      <c r="L349" s="89"/>
      <c r="W349" s="86"/>
      <c r="X349" s="86"/>
    </row>
    <row r="350" spans="2:24">
      <c r="B350" s="87"/>
      <c r="C350" s="86"/>
      <c r="D350" s="88"/>
      <c r="E350" s="89"/>
      <c r="F350" s="89"/>
      <c r="G350" s="89"/>
      <c r="H350" s="89"/>
      <c r="I350" s="89"/>
      <c r="J350" s="89"/>
      <c r="K350" s="89"/>
      <c r="L350" s="89"/>
      <c r="W350" s="86"/>
      <c r="X350" s="86"/>
    </row>
    <row r="351" spans="2:24">
      <c r="B351" s="87"/>
      <c r="C351" s="86"/>
      <c r="D351" s="88"/>
      <c r="E351" s="89"/>
      <c r="F351" s="89"/>
      <c r="G351" s="89"/>
      <c r="H351" s="89"/>
      <c r="I351" s="89"/>
      <c r="J351" s="89"/>
      <c r="K351" s="89"/>
      <c r="L351" s="89"/>
      <c r="W351" s="86"/>
      <c r="X351" s="86"/>
    </row>
    <row r="352" spans="2:24">
      <c r="B352" s="87"/>
      <c r="C352" s="86"/>
      <c r="D352" s="88"/>
      <c r="E352" s="89"/>
      <c r="F352" s="89"/>
      <c r="G352" s="89"/>
      <c r="H352" s="89"/>
      <c r="I352" s="89"/>
      <c r="J352" s="89"/>
      <c r="K352" s="89"/>
      <c r="L352" s="89"/>
      <c r="W352" s="86"/>
      <c r="X352" s="86"/>
    </row>
    <row r="353" spans="2:24">
      <c r="B353" s="87"/>
      <c r="C353" s="86"/>
      <c r="D353" s="88"/>
      <c r="E353" s="89"/>
      <c r="F353" s="89"/>
      <c r="G353" s="89"/>
      <c r="H353" s="89"/>
      <c r="I353" s="89"/>
      <c r="J353" s="89"/>
      <c r="K353" s="89"/>
      <c r="L353" s="89"/>
      <c r="W353" s="86"/>
      <c r="X353" s="86"/>
    </row>
    <row r="354" spans="2:24">
      <c r="B354" s="87"/>
      <c r="C354" s="86"/>
      <c r="D354" s="88"/>
      <c r="E354" s="89"/>
      <c r="F354" s="89"/>
      <c r="G354" s="89"/>
      <c r="H354" s="89"/>
      <c r="I354" s="89"/>
      <c r="J354" s="89"/>
      <c r="K354" s="89"/>
      <c r="L354" s="89"/>
      <c r="W354" s="86"/>
      <c r="X354" s="86"/>
    </row>
    <row r="355" spans="2:24">
      <c r="B355" s="87"/>
      <c r="C355" s="86"/>
      <c r="D355" s="88"/>
      <c r="E355" s="89"/>
      <c r="F355" s="89"/>
      <c r="G355" s="89"/>
      <c r="H355" s="89"/>
      <c r="I355" s="89"/>
      <c r="J355" s="89"/>
      <c r="K355" s="89"/>
      <c r="L355" s="89"/>
      <c r="W355" s="86"/>
      <c r="X355" s="86"/>
    </row>
    <row r="356" spans="2:24">
      <c r="B356" s="87"/>
      <c r="C356" s="86"/>
      <c r="D356" s="88"/>
      <c r="E356" s="89"/>
      <c r="F356" s="89"/>
      <c r="G356" s="89"/>
      <c r="H356" s="89"/>
      <c r="I356" s="89"/>
      <c r="J356" s="89"/>
      <c r="K356" s="89"/>
      <c r="L356" s="89"/>
      <c r="W356" s="86"/>
      <c r="X356" s="86"/>
    </row>
    <row r="357" spans="2:24">
      <c r="B357" s="87"/>
      <c r="C357" s="86"/>
      <c r="D357" s="88"/>
      <c r="E357" s="89"/>
      <c r="F357" s="89"/>
      <c r="G357" s="89"/>
      <c r="H357" s="89"/>
      <c r="I357" s="89"/>
      <c r="J357" s="89"/>
      <c r="K357" s="89"/>
      <c r="L357" s="89"/>
      <c r="W357" s="86"/>
      <c r="X357" s="86"/>
    </row>
    <row r="358" spans="2:24">
      <c r="B358" s="87"/>
      <c r="C358" s="86"/>
      <c r="D358" s="88"/>
      <c r="E358" s="89"/>
      <c r="F358" s="89"/>
      <c r="G358" s="89"/>
      <c r="H358" s="89"/>
      <c r="I358" s="89"/>
      <c r="J358" s="89"/>
      <c r="K358" s="89"/>
      <c r="L358" s="89"/>
      <c r="W358" s="86"/>
      <c r="X358" s="86"/>
    </row>
    <row r="359" spans="2:24">
      <c r="B359" s="87"/>
      <c r="C359" s="86"/>
      <c r="D359" s="88"/>
      <c r="E359" s="89"/>
      <c r="F359" s="89"/>
      <c r="G359" s="89"/>
      <c r="H359" s="89"/>
      <c r="I359" s="89"/>
      <c r="J359" s="89"/>
      <c r="K359" s="89"/>
      <c r="L359" s="89"/>
      <c r="W359" s="86"/>
      <c r="X359" s="86"/>
    </row>
    <row r="360" spans="2:24">
      <c r="B360" s="87"/>
      <c r="C360" s="86"/>
      <c r="D360" s="88"/>
      <c r="E360" s="89"/>
      <c r="F360" s="89"/>
      <c r="G360" s="89"/>
      <c r="H360" s="89"/>
      <c r="I360" s="89"/>
      <c r="J360" s="89"/>
      <c r="K360" s="89"/>
      <c r="L360" s="89"/>
      <c r="W360" s="86"/>
      <c r="X360" s="86"/>
    </row>
    <row r="361" spans="2:24">
      <c r="B361" s="87"/>
      <c r="C361" s="86"/>
      <c r="D361" s="88"/>
      <c r="E361" s="89"/>
      <c r="F361" s="89"/>
      <c r="G361" s="89"/>
      <c r="H361" s="89"/>
      <c r="I361" s="89"/>
      <c r="J361" s="89"/>
      <c r="K361" s="89"/>
      <c r="L361" s="89"/>
      <c r="W361" s="86"/>
      <c r="X361" s="86"/>
    </row>
    <row r="362" spans="2:24">
      <c r="B362" s="87"/>
      <c r="C362" s="86"/>
      <c r="D362" s="88"/>
      <c r="E362" s="89"/>
      <c r="F362" s="89"/>
      <c r="G362" s="89"/>
      <c r="H362" s="89"/>
      <c r="I362" s="89"/>
      <c r="J362" s="89"/>
      <c r="K362" s="89"/>
      <c r="L362" s="89"/>
      <c r="W362" s="86"/>
      <c r="X362" s="86"/>
    </row>
    <row r="363" spans="2:24">
      <c r="B363" s="87"/>
      <c r="C363" s="86"/>
      <c r="D363" s="88"/>
      <c r="E363" s="89"/>
      <c r="F363" s="89"/>
      <c r="G363" s="89"/>
      <c r="H363" s="89"/>
      <c r="I363" s="89"/>
      <c r="J363" s="89"/>
      <c r="K363" s="89"/>
      <c r="L363" s="89"/>
      <c r="W363" s="86"/>
      <c r="X363" s="86"/>
    </row>
    <row r="364" spans="2:24">
      <c r="B364" s="87"/>
      <c r="C364" s="86"/>
      <c r="D364" s="88"/>
      <c r="E364" s="89"/>
      <c r="F364" s="89"/>
      <c r="G364" s="89"/>
      <c r="H364" s="89"/>
      <c r="I364" s="89"/>
      <c r="J364" s="89"/>
      <c r="K364" s="89"/>
      <c r="L364" s="89"/>
      <c r="W364" s="86"/>
      <c r="X364" s="86"/>
    </row>
    <row r="365" spans="2:24">
      <c r="B365" s="87"/>
      <c r="C365" s="86"/>
      <c r="D365" s="88"/>
      <c r="E365" s="89"/>
      <c r="F365" s="89"/>
      <c r="G365" s="89"/>
      <c r="H365" s="89"/>
      <c r="I365" s="89"/>
      <c r="J365" s="89"/>
      <c r="K365" s="89"/>
      <c r="L365" s="89"/>
      <c r="W365" s="86"/>
      <c r="X365" s="86"/>
    </row>
    <row r="366" spans="2:24">
      <c r="B366" s="87"/>
      <c r="C366" s="86"/>
      <c r="D366" s="88"/>
      <c r="E366" s="89"/>
      <c r="F366" s="89"/>
      <c r="G366" s="89"/>
      <c r="H366" s="89"/>
      <c r="I366" s="89"/>
      <c r="J366" s="89"/>
      <c r="K366" s="89"/>
      <c r="L366" s="89"/>
      <c r="W366" s="86"/>
      <c r="X366" s="86"/>
    </row>
    <row r="367" spans="2:24">
      <c r="B367" s="87"/>
      <c r="C367" s="86"/>
      <c r="D367" s="88"/>
      <c r="E367" s="89"/>
      <c r="F367" s="89"/>
      <c r="G367" s="89"/>
      <c r="H367" s="89"/>
      <c r="I367" s="89"/>
      <c r="J367" s="89"/>
      <c r="K367" s="89"/>
      <c r="L367" s="89"/>
      <c r="W367" s="86"/>
      <c r="X367" s="86"/>
    </row>
    <row r="368" spans="2:24">
      <c r="B368" s="87"/>
      <c r="C368" s="86"/>
      <c r="D368" s="88"/>
      <c r="E368" s="89"/>
      <c r="F368" s="89"/>
      <c r="G368" s="89"/>
      <c r="H368" s="89"/>
      <c r="I368" s="89"/>
      <c r="J368" s="89"/>
      <c r="K368" s="89"/>
      <c r="L368" s="89"/>
      <c r="W368" s="86"/>
      <c r="X368" s="86"/>
    </row>
    <row r="369" spans="2:24">
      <c r="B369" s="87"/>
      <c r="C369" s="86"/>
      <c r="D369" s="88"/>
      <c r="E369" s="89"/>
      <c r="F369" s="89"/>
      <c r="G369" s="89"/>
      <c r="H369" s="89"/>
      <c r="I369" s="89"/>
      <c r="J369" s="89"/>
      <c r="K369" s="89"/>
      <c r="L369" s="89"/>
      <c r="W369" s="86"/>
      <c r="X369" s="86"/>
    </row>
    <row r="370" spans="2:24">
      <c r="B370" s="87"/>
      <c r="C370" s="86"/>
      <c r="D370" s="88"/>
      <c r="E370" s="89"/>
      <c r="F370" s="89"/>
      <c r="G370" s="89"/>
      <c r="H370" s="89"/>
      <c r="I370" s="89"/>
      <c r="J370" s="89"/>
      <c r="K370" s="89"/>
      <c r="L370" s="89"/>
      <c r="W370" s="86"/>
      <c r="X370" s="86"/>
    </row>
    <row r="371" spans="2:24">
      <c r="B371" s="87"/>
      <c r="C371" s="86"/>
      <c r="D371" s="88"/>
      <c r="E371" s="89"/>
      <c r="F371" s="89"/>
      <c r="G371" s="89"/>
      <c r="H371" s="89"/>
      <c r="I371" s="89"/>
      <c r="J371" s="89"/>
      <c r="K371" s="89"/>
      <c r="L371" s="89"/>
      <c r="W371" s="86"/>
      <c r="X371" s="86"/>
    </row>
    <row r="372" spans="2:24">
      <c r="B372" s="87"/>
      <c r="C372" s="86"/>
      <c r="D372" s="88"/>
      <c r="E372" s="89"/>
      <c r="F372" s="89"/>
      <c r="G372" s="89"/>
      <c r="H372" s="89"/>
      <c r="I372" s="89"/>
      <c r="J372" s="89"/>
      <c r="K372" s="89"/>
      <c r="L372" s="89"/>
      <c r="W372" s="86"/>
      <c r="X372" s="86"/>
    </row>
    <row r="373" spans="2:24">
      <c r="B373" s="87"/>
      <c r="C373" s="86"/>
      <c r="D373" s="88"/>
      <c r="E373" s="89"/>
      <c r="F373" s="89"/>
      <c r="G373" s="89"/>
      <c r="H373" s="89"/>
      <c r="I373" s="89"/>
      <c r="J373" s="89"/>
      <c r="K373" s="89"/>
      <c r="L373" s="89"/>
      <c r="W373" s="86"/>
      <c r="X373" s="86"/>
    </row>
    <row r="374" spans="2:24">
      <c r="B374" s="87"/>
      <c r="C374" s="86"/>
      <c r="D374" s="88"/>
      <c r="E374" s="89"/>
      <c r="F374" s="89"/>
      <c r="G374" s="89"/>
      <c r="H374" s="89"/>
      <c r="I374" s="89"/>
      <c r="J374" s="89"/>
      <c r="K374" s="89"/>
      <c r="L374" s="89"/>
      <c r="W374" s="86"/>
      <c r="X374" s="86"/>
    </row>
    <row r="375" spans="2:24">
      <c r="B375" s="87"/>
      <c r="C375" s="86"/>
      <c r="D375" s="88"/>
      <c r="E375" s="89"/>
      <c r="F375" s="89"/>
      <c r="G375" s="89"/>
      <c r="H375" s="89"/>
      <c r="I375" s="89"/>
      <c r="J375" s="89"/>
      <c r="K375" s="89"/>
      <c r="L375" s="89"/>
      <c r="W375" s="86"/>
      <c r="X375" s="86"/>
    </row>
    <row r="376" spans="2:24">
      <c r="B376" s="87"/>
      <c r="C376" s="86"/>
      <c r="D376" s="88"/>
      <c r="E376" s="89"/>
      <c r="F376" s="89"/>
      <c r="G376" s="89"/>
      <c r="H376" s="89"/>
      <c r="I376" s="89"/>
      <c r="J376" s="89"/>
      <c r="K376" s="89"/>
      <c r="L376" s="89"/>
      <c r="W376" s="86"/>
      <c r="X376" s="86"/>
    </row>
    <row r="377" spans="2:24">
      <c r="B377" s="87"/>
      <c r="C377" s="86"/>
      <c r="D377" s="88"/>
      <c r="E377" s="89"/>
      <c r="F377" s="89"/>
      <c r="G377" s="89"/>
      <c r="H377" s="89"/>
      <c r="I377" s="89"/>
      <c r="J377" s="89"/>
      <c r="K377" s="89"/>
      <c r="L377" s="89"/>
      <c r="W377" s="86"/>
      <c r="X377" s="86"/>
    </row>
    <row r="378" spans="2:24">
      <c r="B378" s="87"/>
      <c r="C378" s="86"/>
      <c r="D378" s="88"/>
      <c r="E378" s="89"/>
      <c r="F378" s="89"/>
      <c r="G378" s="89"/>
      <c r="H378" s="89"/>
      <c r="I378" s="89"/>
      <c r="J378" s="89"/>
      <c r="K378" s="89"/>
      <c r="L378" s="89"/>
      <c r="W378" s="86"/>
      <c r="X378" s="86"/>
    </row>
    <row r="379" spans="2:24">
      <c r="B379" s="87"/>
      <c r="C379" s="86"/>
      <c r="D379" s="88"/>
      <c r="E379" s="89"/>
      <c r="F379" s="89"/>
      <c r="G379" s="89"/>
      <c r="H379" s="89"/>
      <c r="I379" s="89"/>
      <c r="J379" s="89"/>
      <c r="K379" s="89"/>
      <c r="L379" s="89"/>
      <c r="W379" s="86"/>
      <c r="X379" s="86"/>
    </row>
    <row r="380" spans="2:24">
      <c r="B380" s="87"/>
      <c r="C380" s="86"/>
      <c r="D380" s="88"/>
      <c r="E380" s="89"/>
      <c r="F380" s="89"/>
      <c r="G380" s="89"/>
      <c r="H380" s="89"/>
      <c r="I380" s="89"/>
      <c r="J380" s="89"/>
      <c r="K380" s="89"/>
      <c r="L380" s="89"/>
      <c r="W380" s="86"/>
      <c r="X380" s="86"/>
    </row>
    <row r="381" spans="2:24">
      <c r="B381" s="87"/>
      <c r="C381" s="86"/>
      <c r="D381" s="88"/>
      <c r="E381" s="89"/>
      <c r="F381" s="89"/>
      <c r="G381" s="89"/>
      <c r="H381" s="89"/>
      <c r="I381" s="89"/>
      <c r="J381" s="89"/>
      <c r="K381" s="89"/>
      <c r="L381" s="89"/>
      <c r="W381" s="86"/>
      <c r="X381" s="86"/>
    </row>
    <row r="382" spans="2:24">
      <c r="B382" s="87"/>
      <c r="C382" s="86"/>
      <c r="D382" s="88"/>
      <c r="E382" s="89"/>
      <c r="F382" s="89"/>
      <c r="G382" s="89"/>
      <c r="H382" s="89"/>
      <c r="I382" s="89"/>
      <c r="J382" s="89"/>
      <c r="K382" s="89"/>
      <c r="L382" s="89"/>
      <c r="W382" s="86"/>
      <c r="X382" s="86"/>
    </row>
    <row r="383" spans="2:24">
      <c r="B383" s="87"/>
      <c r="C383" s="86"/>
      <c r="D383" s="88"/>
      <c r="E383" s="89"/>
      <c r="F383" s="89"/>
      <c r="G383" s="89"/>
      <c r="H383" s="89"/>
      <c r="I383" s="89"/>
      <c r="J383" s="89"/>
      <c r="K383" s="89"/>
      <c r="L383" s="89"/>
      <c r="W383" s="86"/>
      <c r="X383" s="86"/>
    </row>
    <row r="384" spans="2:24">
      <c r="B384" s="87"/>
      <c r="C384" s="86"/>
      <c r="D384" s="88"/>
      <c r="E384" s="89"/>
      <c r="F384" s="89"/>
      <c r="G384" s="89"/>
      <c r="H384" s="89"/>
      <c r="I384" s="89"/>
      <c r="J384" s="89"/>
      <c r="K384" s="89"/>
      <c r="L384" s="89"/>
      <c r="W384" s="86"/>
      <c r="X384" s="86"/>
    </row>
    <row r="385" spans="2:24">
      <c r="B385" s="87"/>
      <c r="C385" s="86"/>
      <c r="D385" s="88"/>
      <c r="E385" s="89"/>
      <c r="F385" s="89"/>
      <c r="G385" s="89"/>
      <c r="H385" s="89"/>
      <c r="I385" s="89"/>
      <c r="J385" s="89"/>
      <c r="K385" s="89"/>
      <c r="L385" s="89"/>
      <c r="W385" s="86"/>
      <c r="X385" s="86"/>
    </row>
    <row r="386" spans="2:24">
      <c r="B386" s="87"/>
      <c r="C386" s="86"/>
      <c r="D386" s="88"/>
      <c r="E386" s="89"/>
      <c r="F386" s="89"/>
      <c r="G386" s="89"/>
      <c r="H386" s="89"/>
      <c r="I386" s="89"/>
      <c r="J386" s="89"/>
      <c r="K386" s="89"/>
      <c r="L386" s="89"/>
      <c r="W386" s="86"/>
      <c r="X386" s="86"/>
    </row>
    <row r="387" spans="2:24">
      <c r="B387" s="87"/>
      <c r="C387" s="86"/>
      <c r="D387" s="88"/>
      <c r="E387" s="89"/>
      <c r="F387" s="89"/>
      <c r="G387" s="89"/>
      <c r="H387" s="89"/>
      <c r="I387" s="89"/>
      <c r="J387" s="89"/>
      <c r="K387" s="89"/>
      <c r="L387" s="89"/>
      <c r="W387" s="86"/>
      <c r="X387" s="86"/>
    </row>
    <row r="388" spans="2:24">
      <c r="B388" s="87"/>
      <c r="C388" s="86"/>
      <c r="D388" s="88"/>
      <c r="E388" s="89"/>
      <c r="F388" s="89"/>
      <c r="G388" s="89"/>
      <c r="H388" s="89"/>
      <c r="I388" s="89"/>
      <c r="J388" s="89"/>
      <c r="K388" s="89"/>
      <c r="L388" s="89"/>
      <c r="W388" s="86"/>
      <c r="X388" s="86"/>
    </row>
    <row r="389" spans="2:24">
      <c r="B389" s="87"/>
      <c r="C389" s="86"/>
      <c r="D389" s="88"/>
      <c r="E389" s="89"/>
      <c r="F389" s="89"/>
      <c r="G389" s="89"/>
      <c r="H389" s="89"/>
      <c r="I389" s="89"/>
      <c r="J389" s="89"/>
      <c r="K389" s="89"/>
      <c r="L389" s="89"/>
      <c r="W389" s="86"/>
      <c r="X389" s="86"/>
    </row>
    <row r="390" spans="2:24">
      <c r="B390" s="87"/>
      <c r="C390" s="86"/>
      <c r="D390" s="88"/>
      <c r="E390" s="89"/>
      <c r="F390" s="89"/>
      <c r="G390" s="89"/>
      <c r="H390" s="89"/>
      <c r="I390" s="89"/>
      <c r="J390" s="89"/>
      <c r="K390" s="89"/>
      <c r="L390" s="89"/>
      <c r="W390" s="86"/>
      <c r="X390" s="86"/>
    </row>
    <row r="391" spans="2:24">
      <c r="B391" s="87"/>
      <c r="C391" s="86"/>
      <c r="D391" s="88"/>
      <c r="E391" s="89"/>
      <c r="F391" s="89"/>
      <c r="G391" s="89"/>
      <c r="H391" s="89"/>
      <c r="I391" s="89"/>
      <c r="J391" s="89"/>
      <c r="K391" s="89"/>
      <c r="L391" s="89"/>
      <c r="W391" s="86"/>
      <c r="X391" s="86"/>
    </row>
    <row r="392" spans="2:24">
      <c r="B392" s="87"/>
      <c r="C392" s="86"/>
      <c r="D392" s="88"/>
      <c r="E392" s="89"/>
      <c r="F392" s="89"/>
      <c r="G392" s="89"/>
      <c r="H392" s="89"/>
      <c r="I392" s="89"/>
      <c r="J392" s="89"/>
      <c r="K392" s="89"/>
      <c r="L392" s="89"/>
      <c r="W392" s="86"/>
      <c r="X392" s="86"/>
    </row>
    <row r="393" spans="2:24">
      <c r="B393" s="87"/>
      <c r="C393" s="86"/>
      <c r="D393" s="88"/>
      <c r="E393" s="89"/>
      <c r="F393" s="89"/>
      <c r="G393" s="89"/>
      <c r="H393" s="89"/>
      <c r="I393" s="89"/>
      <c r="J393" s="89"/>
      <c r="K393" s="89"/>
      <c r="L393" s="89"/>
      <c r="W393" s="86"/>
      <c r="X393" s="86"/>
    </row>
    <row r="394" spans="2:24">
      <c r="B394" s="87"/>
      <c r="C394" s="86"/>
      <c r="D394" s="88"/>
      <c r="E394" s="89"/>
      <c r="F394" s="89"/>
      <c r="G394" s="89"/>
      <c r="H394" s="89"/>
      <c r="I394" s="89"/>
      <c r="J394" s="89"/>
      <c r="K394" s="89"/>
      <c r="L394" s="89"/>
      <c r="W394" s="86"/>
      <c r="X394" s="86"/>
    </row>
    <row r="395" spans="2:24">
      <c r="B395" s="87"/>
      <c r="C395" s="86"/>
      <c r="D395" s="88"/>
      <c r="E395" s="89"/>
      <c r="F395" s="89"/>
      <c r="G395" s="89"/>
      <c r="H395" s="89"/>
      <c r="I395" s="89"/>
      <c r="J395" s="89"/>
      <c r="K395" s="89"/>
      <c r="L395" s="89"/>
      <c r="W395" s="86"/>
      <c r="X395" s="86"/>
    </row>
    <row r="396" spans="2:24">
      <c r="B396" s="87"/>
      <c r="C396" s="86"/>
      <c r="D396" s="88"/>
      <c r="E396" s="89"/>
      <c r="F396" s="89"/>
      <c r="G396" s="89"/>
      <c r="H396" s="89"/>
      <c r="I396" s="89"/>
      <c r="J396" s="89"/>
      <c r="K396" s="89"/>
      <c r="L396" s="89"/>
      <c r="W396" s="86"/>
      <c r="X396" s="86"/>
    </row>
    <row r="397" spans="2:24">
      <c r="B397" s="87"/>
      <c r="C397" s="86"/>
      <c r="D397" s="88"/>
      <c r="E397" s="89"/>
      <c r="F397" s="89"/>
      <c r="G397" s="89"/>
      <c r="H397" s="89"/>
      <c r="I397" s="89"/>
      <c r="J397" s="89"/>
      <c r="K397" s="89"/>
      <c r="L397" s="89"/>
      <c r="W397" s="86"/>
      <c r="X397" s="86"/>
    </row>
    <row r="398" spans="2:24">
      <c r="B398" s="87"/>
      <c r="C398" s="86"/>
      <c r="D398" s="88"/>
      <c r="E398" s="89"/>
      <c r="F398" s="89"/>
      <c r="G398" s="89"/>
      <c r="H398" s="89"/>
      <c r="I398" s="89"/>
      <c r="J398" s="89"/>
      <c r="K398" s="89"/>
      <c r="L398" s="89"/>
      <c r="W398" s="86"/>
      <c r="X398" s="86"/>
    </row>
    <row r="399" spans="2:24">
      <c r="B399" s="87"/>
      <c r="C399" s="86"/>
      <c r="D399" s="88"/>
      <c r="E399" s="89"/>
      <c r="F399" s="89"/>
      <c r="G399" s="89"/>
      <c r="H399" s="89"/>
      <c r="I399" s="89"/>
      <c r="J399" s="89"/>
      <c r="K399" s="89"/>
      <c r="L399" s="89"/>
      <c r="W399" s="86"/>
      <c r="X399" s="86"/>
    </row>
    <row r="400" spans="2:24">
      <c r="B400" s="87"/>
      <c r="C400" s="86"/>
      <c r="W400" s="86"/>
      <c r="X400" s="86"/>
    </row>
    <row r="401" spans="2:24">
      <c r="B401" s="87"/>
      <c r="C401" s="86"/>
      <c r="W401" s="86"/>
      <c r="X401" s="86"/>
    </row>
    <row r="402" spans="2:24">
      <c r="B402" s="87"/>
      <c r="C402" s="86"/>
      <c r="W402" s="86"/>
      <c r="X402" s="86"/>
    </row>
    <row r="403" spans="2:24">
      <c r="B403" s="87"/>
      <c r="C403" s="86"/>
      <c r="W403" s="86"/>
      <c r="X403" s="86"/>
    </row>
    <row r="404" spans="2:24">
      <c r="B404" s="87"/>
      <c r="C404" s="86"/>
      <c r="W404" s="86"/>
      <c r="X404" s="86"/>
    </row>
    <row r="405" spans="2:24">
      <c r="B405" s="87"/>
      <c r="C405" s="86"/>
      <c r="W405" s="86"/>
      <c r="X405" s="86"/>
    </row>
    <row r="406" spans="2:24">
      <c r="B406" s="87"/>
      <c r="C406" s="86"/>
      <c r="W406" s="86"/>
      <c r="X406" s="86"/>
    </row>
  </sheetData>
  <mergeCells count="33">
    <mergeCell ref="R6:R7"/>
    <mergeCell ref="S6:S7"/>
    <mergeCell ref="T6:T7"/>
    <mergeCell ref="S5:T5"/>
    <mergeCell ref="U5:V5"/>
    <mergeCell ref="U6:U7"/>
    <mergeCell ref="V6:V7"/>
    <mergeCell ref="Q5:R5"/>
    <mergeCell ref="Q6:Q7"/>
    <mergeCell ref="N6:N7"/>
    <mergeCell ref="D6:D7"/>
    <mergeCell ref="E6:E7"/>
    <mergeCell ref="K6:K7"/>
    <mergeCell ref="L6:L7"/>
    <mergeCell ref="F6:F7"/>
    <mergeCell ref="G6:I6"/>
    <mergeCell ref="J6:J7"/>
    <mergeCell ref="A1:X1"/>
    <mergeCell ref="A2:X2"/>
    <mergeCell ref="A3:X3"/>
    <mergeCell ref="D5:J5"/>
    <mergeCell ref="M5:N5"/>
    <mergeCell ref="S4:X4"/>
    <mergeCell ref="A5:A7"/>
    <mergeCell ref="B5:B7"/>
    <mergeCell ref="C5:C7"/>
    <mergeCell ref="K5:L5"/>
    <mergeCell ref="W5:W7"/>
    <mergeCell ref="X5:X7"/>
    <mergeCell ref="O6:O7"/>
    <mergeCell ref="O5:P5"/>
    <mergeCell ref="P6:P7"/>
    <mergeCell ref="M6:M7"/>
  </mergeCells>
  <pageMargins left="0.31496062992125984" right="0.11811023622047245" top="0.55118110236220474" bottom="0.15748031496062992"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dimension ref="A1:Y309"/>
  <sheetViews>
    <sheetView zoomScaleNormal="100" workbookViewId="0">
      <pane ySplit="6" topLeftCell="A7" activePane="bottomLeft" state="frozen"/>
      <selection pane="bottomLeft" activeCell="AD10" sqref="AD10"/>
    </sheetView>
  </sheetViews>
  <sheetFormatPr defaultColWidth="10" defaultRowHeight="15.75"/>
  <cols>
    <col min="1" max="1" width="6.140625" style="86" customWidth="1"/>
    <col min="2" max="2" width="38.28515625" style="93" customWidth="1"/>
    <col min="3" max="3" width="11" style="94" customWidth="1"/>
    <col min="4" max="4" width="11.140625" style="94" customWidth="1"/>
    <col min="5" max="7" width="13.42578125" style="92" customWidth="1"/>
    <col min="8" max="8" width="14.5703125" style="92" hidden="1" customWidth="1"/>
    <col min="9" max="10" width="13.7109375" style="92" hidden="1" customWidth="1"/>
    <col min="11" max="11" width="13" style="92" hidden="1" customWidth="1"/>
    <col min="12" max="12" width="13.28515625" style="92" hidden="1" customWidth="1"/>
    <col min="13" max="13" width="11.7109375" style="89" hidden="1" customWidth="1"/>
    <col min="14" max="14" width="11.85546875" style="89" hidden="1" customWidth="1"/>
    <col min="15" max="15" width="12.28515625" style="89" hidden="1" customWidth="1"/>
    <col min="16" max="16" width="12.140625" style="89" hidden="1" customWidth="1"/>
    <col min="17" max="17" width="12.42578125" style="89" hidden="1" customWidth="1"/>
    <col min="18" max="18" width="13.85546875" style="89" hidden="1" customWidth="1"/>
    <col min="19" max="20" width="13.85546875" style="89" customWidth="1"/>
    <col min="21" max="21" width="18.85546875" style="89" customWidth="1"/>
    <col min="22" max="22" width="16.28515625" style="86" customWidth="1"/>
    <col min="23" max="23" width="9.140625" style="86" hidden="1" customWidth="1"/>
    <col min="24" max="24" width="10.140625" style="86" hidden="1" customWidth="1"/>
    <col min="25" max="25" width="9.42578125" style="86" hidden="1" customWidth="1"/>
    <col min="26" max="258" width="10" style="86"/>
    <col min="259" max="259" width="6.140625" style="86" customWidth="1"/>
    <col min="260" max="260" width="38.28515625" style="86" customWidth="1"/>
    <col min="261" max="261" width="11" style="86" customWidth="1"/>
    <col min="262" max="262" width="11.140625" style="86" customWidth="1"/>
    <col min="263" max="265" width="13.42578125" style="86" customWidth="1"/>
    <col min="266" max="266" width="14.5703125" style="86" customWidth="1"/>
    <col min="267" max="268" width="13.7109375" style="86" customWidth="1"/>
    <col min="269" max="270" width="0" style="86" hidden="1" customWidth="1"/>
    <col min="271" max="271" width="11.7109375" style="86" customWidth="1"/>
    <col min="272" max="272" width="11.85546875" style="86" customWidth="1"/>
    <col min="273" max="273" width="12.28515625" style="86" customWidth="1"/>
    <col min="274" max="274" width="12.140625" style="86" customWidth="1"/>
    <col min="275" max="276" width="0" style="86" hidden="1" customWidth="1"/>
    <col min="277" max="277" width="13.5703125" style="86" customWidth="1"/>
    <col min="278" max="278" width="21.7109375" style="86" customWidth="1"/>
    <col min="279" max="281" width="0" style="86" hidden="1" customWidth="1"/>
    <col min="282" max="514" width="10" style="86"/>
    <col min="515" max="515" width="6.140625" style="86" customWidth="1"/>
    <col min="516" max="516" width="38.28515625" style="86" customWidth="1"/>
    <col min="517" max="517" width="11" style="86" customWidth="1"/>
    <col min="518" max="518" width="11.140625" style="86" customWidth="1"/>
    <col min="519" max="521" width="13.42578125" style="86" customWidth="1"/>
    <col min="522" max="522" width="14.5703125" style="86" customWidth="1"/>
    <col min="523" max="524" width="13.7109375" style="86" customWidth="1"/>
    <col min="525" max="526" width="0" style="86" hidden="1" customWidth="1"/>
    <col min="527" max="527" width="11.7109375" style="86" customWidth="1"/>
    <col min="528" max="528" width="11.85546875" style="86" customWidth="1"/>
    <col min="529" max="529" width="12.28515625" style="86" customWidth="1"/>
    <col min="530" max="530" width="12.140625" style="86" customWidth="1"/>
    <col min="531" max="532" width="0" style="86" hidden="1" customWidth="1"/>
    <col min="533" max="533" width="13.5703125" style="86" customWidth="1"/>
    <col min="534" max="534" width="21.7109375" style="86" customWidth="1"/>
    <col min="535" max="537" width="0" style="86" hidden="1" customWidth="1"/>
    <col min="538" max="770" width="10" style="86"/>
    <col min="771" max="771" width="6.140625" style="86" customWidth="1"/>
    <col min="772" max="772" width="38.28515625" style="86" customWidth="1"/>
    <col min="773" max="773" width="11" style="86" customWidth="1"/>
    <col min="774" max="774" width="11.140625" style="86" customWidth="1"/>
    <col min="775" max="777" width="13.42578125" style="86" customWidth="1"/>
    <col min="778" max="778" width="14.5703125" style="86" customWidth="1"/>
    <col min="779" max="780" width="13.7109375" style="86" customWidth="1"/>
    <col min="781" max="782" width="0" style="86" hidden="1" customWidth="1"/>
    <col min="783" max="783" width="11.7109375" style="86" customWidth="1"/>
    <col min="784" max="784" width="11.85546875" style="86" customWidth="1"/>
    <col min="785" max="785" width="12.28515625" style="86" customWidth="1"/>
    <col min="786" max="786" width="12.140625" style="86" customWidth="1"/>
    <col min="787" max="788" width="0" style="86" hidden="1" customWidth="1"/>
    <col min="789" max="789" width="13.5703125" style="86" customWidth="1"/>
    <col min="790" max="790" width="21.7109375" style="86" customWidth="1"/>
    <col min="791" max="793" width="0" style="86" hidden="1" customWidth="1"/>
    <col min="794" max="1026" width="10" style="86"/>
    <col min="1027" max="1027" width="6.140625" style="86" customWidth="1"/>
    <col min="1028" max="1028" width="38.28515625" style="86" customWidth="1"/>
    <col min="1029" max="1029" width="11" style="86" customWidth="1"/>
    <col min="1030" max="1030" width="11.140625" style="86" customWidth="1"/>
    <col min="1031" max="1033" width="13.42578125" style="86" customWidth="1"/>
    <col min="1034" max="1034" width="14.5703125" style="86" customWidth="1"/>
    <col min="1035" max="1036" width="13.7109375" style="86" customWidth="1"/>
    <col min="1037" max="1038" width="0" style="86" hidden="1" customWidth="1"/>
    <col min="1039" max="1039" width="11.7109375" style="86" customWidth="1"/>
    <col min="1040" max="1040" width="11.85546875" style="86" customWidth="1"/>
    <col min="1041" max="1041" width="12.28515625" style="86" customWidth="1"/>
    <col min="1042" max="1042" width="12.140625" style="86" customWidth="1"/>
    <col min="1043" max="1044" width="0" style="86" hidden="1" customWidth="1"/>
    <col min="1045" max="1045" width="13.5703125" style="86" customWidth="1"/>
    <col min="1046" max="1046" width="21.7109375" style="86" customWidth="1"/>
    <col min="1047" max="1049" width="0" style="86" hidden="1" customWidth="1"/>
    <col min="1050" max="1282" width="10" style="86"/>
    <col min="1283" max="1283" width="6.140625" style="86" customWidth="1"/>
    <col min="1284" max="1284" width="38.28515625" style="86" customWidth="1"/>
    <col min="1285" max="1285" width="11" style="86" customWidth="1"/>
    <col min="1286" max="1286" width="11.140625" style="86" customWidth="1"/>
    <col min="1287" max="1289" width="13.42578125" style="86" customWidth="1"/>
    <col min="1290" max="1290" width="14.5703125" style="86" customWidth="1"/>
    <col min="1291" max="1292" width="13.7109375" style="86" customWidth="1"/>
    <col min="1293" max="1294" width="0" style="86" hidden="1" customWidth="1"/>
    <col min="1295" max="1295" width="11.7109375" style="86" customWidth="1"/>
    <col min="1296" max="1296" width="11.85546875" style="86" customWidth="1"/>
    <col min="1297" max="1297" width="12.28515625" style="86" customWidth="1"/>
    <col min="1298" max="1298" width="12.140625" style="86" customWidth="1"/>
    <col min="1299" max="1300" width="0" style="86" hidden="1" customWidth="1"/>
    <col min="1301" max="1301" width="13.5703125" style="86" customWidth="1"/>
    <col min="1302" max="1302" width="21.7109375" style="86" customWidth="1"/>
    <col min="1303" max="1305" width="0" style="86" hidden="1" customWidth="1"/>
    <col min="1306" max="1538" width="10" style="86"/>
    <col min="1539" max="1539" width="6.140625" style="86" customWidth="1"/>
    <col min="1540" max="1540" width="38.28515625" style="86" customWidth="1"/>
    <col min="1541" max="1541" width="11" style="86" customWidth="1"/>
    <col min="1542" max="1542" width="11.140625" style="86" customWidth="1"/>
    <col min="1543" max="1545" width="13.42578125" style="86" customWidth="1"/>
    <col min="1546" max="1546" width="14.5703125" style="86" customWidth="1"/>
    <col min="1547" max="1548" width="13.7109375" style="86" customWidth="1"/>
    <col min="1549" max="1550" width="0" style="86" hidden="1" customWidth="1"/>
    <col min="1551" max="1551" width="11.7109375" style="86" customWidth="1"/>
    <col min="1552" max="1552" width="11.85546875" style="86" customWidth="1"/>
    <col min="1553" max="1553" width="12.28515625" style="86" customWidth="1"/>
    <col min="1554" max="1554" width="12.140625" style="86" customWidth="1"/>
    <col min="1555" max="1556" width="0" style="86" hidden="1" customWidth="1"/>
    <col min="1557" max="1557" width="13.5703125" style="86" customWidth="1"/>
    <col min="1558" max="1558" width="21.7109375" style="86" customWidth="1"/>
    <col min="1559" max="1561" width="0" style="86" hidden="1" customWidth="1"/>
    <col min="1562" max="1794" width="10" style="86"/>
    <col min="1795" max="1795" width="6.140625" style="86" customWidth="1"/>
    <col min="1796" max="1796" width="38.28515625" style="86" customWidth="1"/>
    <col min="1797" max="1797" width="11" style="86" customWidth="1"/>
    <col min="1798" max="1798" width="11.140625" style="86" customWidth="1"/>
    <col min="1799" max="1801" width="13.42578125" style="86" customWidth="1"/>
    <col min="1802" max="1802" width="14.5703125" style="86" customWidth="1"/>
    <col min="1803" max="1804" width="13.7109375" style="86" customWidth="1"/>
    <col min="1805" max="1806" width="0" style="86" hidden="1" customWidth="1"/>
    <col min="1807" max="1807" width="11.7109375" style="86" customWidth="1"/>
    <col min="1808" max="1808" width="11.85546875" style="86" customWidth="1"/>
    <col min="1809" max="1809" width="12.28515625" style="86" customWidth="1"/>
    <col min="1810" max="1810" width="12.140625" style="86" customWidth="1"/>
    <col min="1811" max="1812" width="0" style="86" hidden="1" customWidth="1"/>
    <col min="1813" max="1813" width="13.5703125" style="86" customWidth="1"/>
    <col min="1814" max="1814" width="21.7109375" style="86" customWidth="1"/>
    <col min="1815" max="1817" width="0" style="86" hidden="1" customWidth="1"/>
    <col min="1818" max="2050" width="10" style="86"/>
    <col min="2051" max="2051" width="6.140625" style="86" customWidth="1"/>
    <col min="2052" max="2052" width="38.28515625" style="86" customWidth="1"/>
    <col min="2053" max="2053" width="11" style="86" customWidth="1"/>
    <col min="2054" max="2054" width="11.140625" style="86" customWidth="1"/>
    <col min="2055" max="2057" width="13.42578125" style="86" customWidth="1"/>
    <col min="2058" max="2058" width="14.5703125" style="86" customWidth="1"/>
    <col min="2059" max="2060" width="13.7109375" style="86" customWidth="1"/>
    <col min="2061" max="2062" width="0" style="86" hidden="1" customWidth="1"/>
    <col min="2063" max="2063" width="11.7109375" style="86" customWidth="1"/>
    <col min="2064" max="2064" width="11.85546875" style="86" customWidth="1"/>
    <col min="2065" max="2065" width="12.28515625" style="86" customWidth="1"/>
    <col min="2066" max="2066" width="12.140625" style="86" customWidth="1"/>
    <col min="2067" max="2068" width="0" style="86" hidden="1" customWidth="1"/>
    <col min="2069" max="2069" width="13.5703125" style="86" customWidth="1"/>
    <col min="2070" max="2070" width="21.7109375" style="86" customWidth="1"/>
    <col min="2071" max="2073" width="0" style="86" hidden="1" customWidth="1"/>
    <col min="2074" max="2306" width="10" style="86"/>
    <col min="2307" max="2307" width="6.140625" style="86" customWidth="1"/>
    <col min="2308" max="2308" width="38.28515625" style="86" customWidth="1"/>
    <col min="2309" max="2309" width="11" style="86" customWidth="1"/>
    <col min="2310" max="2310" width="11.140625" style="86" customWidth="1"/>
    <col min="2311" max="2313" width="13.42578125" style="86" customWidth="1"/>
    <col min="2314" max="2314" width="14.5703125" style="86" customWidth="1"/>
    <col min="2315" max="2316" width="13.7109375" style="86" customWidth="1"/>
    <col min="2317" max="2318" width="0" style="86" hidden="1" customWidth="1"/>
    <col min="2319" max="2319" width="11.7109375" style="86" customWidth="1"/>
    <col min="2320" max="2320" width="11.85546875" style="86" customWidth="1"/>
    <col min="2321" max="2321" width="12.28515625" style="86" customWidth="1"/>
    <col min="2322" max="2322" width="12.140625" style="86" customWidth="1"/>
    <col min="2323" max="2324" width="0" style="86" hidden="1" customWidth="1"/>
    <col min="2325" max="2325" width="13.5703125" style="86" customWidth="1"/>
    <col min="2326" max="2326" width="21.7109375" style="86" customWidth="1"/>
    <col min="2327" max="2329" width="0" style="86" hidden="1" customWidth="1"/>
    <col min="2330" max="2562" width="10" style="86"/>
    <col min="2563" max="2563" width="6.140625" style="86" customWidth="1"/>
    <col min="2564" max="2564" width="38.28515625" style="86" customWidth="1"/>
    <col min="2565" max="2565" width="11" style="86" customWidth="1"/>
    <col min="2566" max="2566" width="11.140625" style="86" customWidth="1"/>
    <col min="2567" max="2569" width="13.42578125" style="86" customWidth="1"/>
    <col min="2570" max="2570" width="14.5703125" style="86" customWidth="1"/>
    <col min="2571" max="2572" width="13.7109375" style="86" customWidth="1"/>
    <col min="2573" max="2574" width="0" style="86" hidden="1" customWidth="1"/>
    <col min="2575" max="2575" width="11.7109375" style="86" customWidth="1"/>
    <col min="2576" max="2576" width="11.85546875" style="86" customWidth="1"/>
    <col min="2577" max="2577" width="12.28515625" style="86" customWidth="1"/>
    <col min="2578" max="2578" width="12.140625" style="86" customWidth="1"/>
    <col min="2579" max="2580" width="0" style="86" hidden="1" customWidth="1"/>
    <col min="2581" max="2581" width="13.5703125" style="86" customWidth="1"/>
    <col min="2582" max="2582" width="21.7109375" style="86" customWidth="1"/>
    <col min="2583" max="2585" width="0" style="86" hidden="1" customWidth="1"/>
    <col min="2586" max="2818" width="10" style="86"/>
    <col min="2819" max="2819" width="6.140625" style="86" customWidth="1"/>
    <col min="2820" max="2820" width="38.28515625" style="86" customWidth="1"/>
    <col min="2821" max="2821" width="11" style="86" customWidth="1"/>
    <col min="2822" max="2822" width="11.140625" style="86" customWidth="1"/>
    <col min="2823" max="2825" width="13.42578125" style="86" customWidth="1"/>
    <col min="2826" max="2826" width="14.5703125" style="86" customWidth="1"/>
    <col min="2827" max="2828" width="13.7109375" style="86" customWidth="1"/>
    <col min="2829" max="2830" width="0" style="86" hidden="1" customWidth="1"/>
    <col min="2831" max="2831" width="11.7109375" style="86" customWidth="1"/>
    <col min="2832" max="2832" width="11.85546875" style="86" customWidth="1"/>
    <col min="2833" max="2833" width="12.28515625" style="86" customWidth="1"/>
    <col min="2834" max="2834" width="12.140625" style="86" customWidth="1"/>
    <col min="2835" max="2836" width="0" style="86" hidden="1" customWidth="1"/>
    <col min="2837" max="2837" width="13.5703125" style="86" customWidth="1"/>
    <col min="2838" max="2838" width="21.7109375" style="86" customWidth="1"/>
    <col min="2839" max="2841" width="0" style="86" hidden="1" customWidth="1"/>
    <col min="2842" max="3074" width="10" style="86"/>
    <col min="3075" max="3075" width="6.140625" style="86" customWidth="1"/>
    <col min="3076" max="3076" width="38.28515625" style="86" customWidth="1"/>
    <col min="3077" max="3077" width="11" style="86" customWidth="1"/>
    <col min="3078" max="3078" width="11.140625" style="86" customWidth="1"/>
    <col min="3079" max="3081" width="13.42578125" style="86" customWidth="1"/>
    <col min="3082" max="3082" width="14.5703125" style="86" customWidth="1"/>
    <col min="3083" max="3084" width="13.7109375" style="86" customWidth="1"/>
    <col min="3085" max="3086" width="0" style="86" hidden="1" customWidth="1"/>
    <col min="3087" max="3087" width="11.7109375" style="86" customWidth="1"/>
    <col min="3088" max="3088" width="11.85546875" style="86" customWidth="1"/>
    <col min="3089" max="3089" width="12.28515625" style="86" customWidth="1"/>
    <col min="3090" max="3090" width="12.140625" style="86" customWidth="1"/>
    <col min="3091" max="3092" width="0" style="86" hidden="1" customWidth="1"/>
    <col min="3093" max="3093" width="13.5703125" style="86" customWidth="1"/>
    <col min="3094" max="3094" width="21.7109375" style="86" customWidth="1"/>
    <col min="3095" max="3097" width="0" style="86" hidden="1" customWidth="1"/>
    <col min="3098" max="3330" width="10" style="86"/>
    <col min="3331" max="3331" width="6.140625" style="86" customWidth="1"/>
    <col min="3332" max="3332" width="38.28515625" style="86" customWidth="1"/>
    <col min="3333" max="3333" width="11" style="86" customWidth="1"/>
    <col min="3334" max="3334" width="11.140625" style="86" customWidth="1"/>
    <col min="3335" max="3337" width="13.42578125" style="86" customWidth="1"/>
    <col min="3338" max="3338" width="14.5703125" style="86" customWidth="1"/>
    <col min="3339" max="3340" width="13.7109375" style="86" customWidth="1"/>
    <col min="3341" max="3342" width="0" style="86" hidden="1" customWidth="1"/>
    <col min="3343" max="3343" width="11.7109375" style="86" customWidth="1"/>
    <col min="3344" max="3344" width="11.85546875" style="86" customWidth="1"/>
    <col min="3345" max="3345" width="12.28515625" style="86" customWidth="1"/>
    <col min="3346" max="3346" width="12.140625" style="86" customWidth="1"/>
    <col min="3347" max="3348" width="0" style="86" hidden="1" customWidth="1"/>
    <col min="3349" max="3349" width="13.5703125" style="86" customWidth="1"/>
    <col min="3350" max="3350" width="21.7109375" style="86" customWidth="1"/>
    <col min="3351" max="3353" width="0" style="86" hidden="1" customWidth="1"/>
    <col min="3354" max="3586" width="10" style="86"/>
    <col min="3587" max="3587" width="6.140625" style="86" customWidth="1"/>
    <col min="3588" max="3588" width="38.28515625" style="86" customWidth="1"/>
    <col min="3589" max="3589" width="11" style="86" customWidth="1"/>
    <col min="3590" max="3590" width="11.140625" style="86" customWidth="1"/>
    <col min="3591" max="3593" width="13.42578125" style="86" customWidth="1"/>
    <col min="3594" max="3594" width="14.5703125" style="86" customWidth="1"/>
    <col min="3595" max="3596" width="13.7109375" style="86" customWidth="1"/>
    <col min="3597" max="3598" width="0" style="86" hidden="1" customWidth="1"/>
    <col min="3599" max="3599" width="11.7109375" style="86" customWidth="1"/>
    <col min="3600" max="3600" width="11.85546875" style="86" customWidth="1"/>
    <col min="3601" max="3601" width="12.28515625" style="86" customWidth="1"/>
    <col min="3602" max="3602" width="12.140625" style="86" customWidth="1"/>
    <col min="3603" max="3604" width="0" style="86" hidden="1" customWidth="1"/>
    <col min="3605" max="3605" width="13.5703125" style="86" customWidth="1"/>
    <col min="3606" max="3606" width="21.7109375" style="86" customWidth="1"/>
    <col min="3607" max="3609" width="0" style="86" hidden="1" customWidth="1"/>
    <col min="3610" max="3842" width="10" style="86"/>
    <col min="3843" max="3843" width="6.140625" style="86" customWidth="1"/>
    <col min="3844" max="3844" width="38.28515625" style="86" customWidth="1"/>
    <col min="3845" max="3845" width="11" style="86" customWidth="1"/>
    <col min="3846" max="3846" width="11.140625" style="86" customWidth="1"/>
    <col min="3847" max="3849" width="13.42578125" style="86" customWidth="1"/>
    <col min="3850" max="3850" width="14.5703125" style="86" customWidth="1"/>
    <col min="3851" max="3852" width="13.7109375" style="86" customWidth="1"/>
    <col min="3853" max="3854" width="0" style="86" hidden="1" customWidth="1"/>
    <col min="3855" max="3855" width="11.7109375" style="86" customWidth="1"/>
    <col min="3856" max="3856" width="11.85546875" style="86" customWidth="1"/>
    <col min="3857" max="3857" width="12.28515625" style="86" customWidth="1"/>
    <col min="3858" max="3858" width="12.140625" style="86" customWidth="1"/>
    <col min="3859" max="3860" width="0" style="86" hidden="1" customWidth="1"/>
    <col min="3861" max="3861" width="13.5703125" style="86" customWidth="1"/>
    <col min="3862" max="3862" width="21.7109375" style="86" customWidth="1"/>
    <col min="3863" max="3865" width="0" style="86" hidden="1" customWidth="1"/>
    <col min="3866" max="4098" width="10" style="86"/>
    <col min="4099" max="4099" width="6.140625" style="86" customWidth="1"/>
    <col min="4100" max="4100" width="38.28515625" style="86" customWidth="1"/>
    <col min="4101" max="4101" width="11" style="86" customWidth="1"/>
    <col min="4102" max="4102" width="11.140625" style="86" customWidth="1"/>
    <col min="4103" max="4105" width="13.42578125" style="86" customWidth="1"/>
    <col min="4106" max="4106" width="14.5703125" style="86" customWidth="1"/>
    <col min="4107" max="4108" width="13.7109375" style="86" customWidth="1"/>
    <col min="4109" max="4110" width="0" style="86" hidden="1" customWidth="1"/>
    <col min="4111" max="4111" width="11.7109375" style="86" customWidth="1"/>
    <col min="4112" max="4112" width="11.85546875" style="86" customWidth="1"/>
    <col min="4113" max="4113" width="12.28515625" style="86" customWidth="1"/>
    <col min="4114" max="4114" width="12.140625" style="86" customWidth="1"/>
    <col min="4115" max="4116" width="0" style="86" hidden="1" customWidth="1"/>
    <col min="4117" max="4117" width="13.5703125" style="86" customWidth="1"/>
    <col min="4118" max="4118" width="21.7109375" style="86" customWidth="1"/>
    <col min="4119" max="4121" width="0" style="86" hidden="1" customWidth="1"/>
    <col min="4122" max="4354" width="10" style="86"/>
    <col min="4355" max="4355" width="6.140625" style="86" customWidth="1"/>
    <col min="4356" max="4356" width="38.28515625" style="86" customWidth="1"/>
    <col min="4357" max="4357" width="11" style="86" customWidth="1"/>
    <col min="4358" max="4358" width="11.140625" style="86" customWidth="1"/>
    <col min="4359" max="4361" width="13.42578125" style="86" customWidth="1"/>
    <col min="4362" max="4362" width="14.5703125" style="86" customWidth="1"/>
    <col min="4363" max="4364" width="13.7109375" style="86" customWidth="1"/>
    <col min="4365" max="4366" width="0" style="86" hidden="1" customWidth="1"/>
    <col min="4367" max="4367" width="11.7109375" style="86" customWidth="1"/>
    <col min="4368" max="4368" width="11.85546875" style="86" customWidth="1"/>
    <col min="4369" max="4369" width="12.28515625" style="86" customWidth="1"/>
    <col min="4370" max="4370" width="12.140625" style="86" customWidth="1"/>
    <col min="4371" max="4372" width="0" style="86" hidden="1" customWidth="1"/>
    <col min="4373" max="4373" width="13.5703125" style="86" customWidth="1"/>
    <col min="4374" max="4374" width="21.7109375" style="86" customWidth="1"/>
    <col min="4375" max="4377" width="0" style="86" hidden="1" customWidth="1"/>
    <col min="4378" max="4610" width="10" style="86"/>
    <col min="4611" max="4611" width="6.140625" style="86" customWidth="1"/>
    <col min="4612" max="4612" width="38.28515625" style="86" customWidth="1"/>
    <col min="4613" max="4613" width="11" style="86" customWidth="1"/>
    <col min="4614" max="4614" width="11.140625" style="86" customWidth="1"/>
    <col min="4615" max="4617" width="13.42578125" style="86" customWidth="1"/>
    <col min="4618" max="4618" width="14.5703125" style="86" customWidth="1"/>
    <col min="4619" max="4620" width="13.7109375" style="86" customWidth="1"/>
    <col min="4621" max="4622" width="0" style="86" hidden="1" customWidth="1"/>
    <col min="4623" max="4623" width="11.7109375" style="86" customWidth="1"/>
    <col min="4624" max="4624" width="11.85546875" style="86" customWidth="1"/>
    <col min="4625" max="4625" width="12.28515625" style="86" customWidth="1"/>
    <col min="4626" max="4626" width="12.140625" style="86" customWidth="1"/>
    <col min="4627" max="4628" width="0" style="86" hidden="1" customWidth="1"/>
    <col min="4629" max="4629" width="13.5703125" style="86" customWidth="1"/>
    <col min="4630" max="4630" width="21.7109375" style="86" customWidth="1"/>
    <col min="4631" max="4633" width="0" style="86" hidden="1" customWidth="1"/>
    <col min="4634" max="4866" width="10" style="86"/>
    <col min="4867" max="4867" width="6.140625" style="86" customWidth="1"/>
    <col min="4868" max="4868" width="38.28515625" style="86" customWidth="1"/>
    <col min="4869" max="4869" width="11" style="86" customWidth="1"/>
    <col min="4870" max="4870" width="11.140625" style="86" customWidth="1"/>
    <col min="4871" max="4873" width="13.42578125" style="86" customWidth="1"/>
    <col min="4874" max="4874" width="14.5703125" style="86" customWidth="1"/>
    <col min="4875" max="4876" width="13.7109375" style="86" customWidth="1"/>
    <col min="4877" max="4878" width="0" style="86" hidden="1" customWidth="1"/>
    <col min="4879" max="4879" width="11.7109375" style="86" customWidth="1"/>
    <col min="4880" max="4880" width="11.85546875" style="86" customWidth="1"/>
    <col min="4881" max="4881" width="12.28515625" style="86" customWidth="1"/>
    <col min="4882" max="4882" width="12.140625" style="86" customWidth="1"/>
    <col min="4883" max="4884" width="0" style="86" hidden="1" customWidth="1"/>
    <col min="4885" max="4885" width="13.5703125" style="86" customWidth="1"/>
    <col min="4886" max="4886" width="21.7109375" style="86" customWidth="1"/>
    <col min="4887" max="4889" width="0" style="86" hidden="1" customWidth="1"/>
    <col min="4890" max="5122" width="10" style="86"/>
    <col min="5123" max="5123" width="6.140625" style="86" customWidth="1"/>
    <col min="5124" max="5124" width="38.28515625" style="86" customWidth="1"/>
    <col min="5125" max="5125" width="11" style="86" customWidth="1"/>
    <col min="5126" max="5126" width="11.140625" style="86" customWidth="1"/>
    <col min="5127" max="5129" width="13.42578125" style="86" customWidth="1"/>
    <col min="5130" max="5130" width="14.5703125" style="86" customWidth="1"/>
    <col min="5131" max="5132" width="13.7109375" style="86" customWidth="1"/>
    <col min="5133" max="5134" width="0" style="86" hidden="1" customWidth="1"/>
    <col min="5135" max="5135" width="11.7109375" style="86" customWidth="1"/>
    <col min="5136" max="5136" width="11.85546875" style="86" customWidth="1"/>
    <col min="5137" max="5137" width="12.28515625" style="86" customWidth="1"/>
    <col min="5138" max="5138" width="12.140625" style="86" customWidth="1"/>
    <col min="5139" max="5140" width="0" style="86" hidden="1" customWidth="1"/>
    <col min="5141" max="5141" width="13.5703125" style="86" customWidth="1"/>
    <col min="5142" max="5142" width="21.7109375" style="86" customWidth="1"/>
    <col min="5143" max="5145" width="0" style="86" hidden="1" customWidth="1"/>
    <col min="5146" max="5378" width="10" style="86"/>
    <col min="5379" max="5379" width="6.140625" style="86" customWidth="1"/>
    <col min="5380" max="5380" width="38.28515625" style="86" customWidth="1"/>
    <col min="5381" max="5381" width="11" style="86" customWidth="1"/>
    <col min="5382" max="5382" width="11.140625" style="86" customWidth="1"/>
    <col min="5383" max="5385" width="13.42578125" style="86" customWidth="1"/>
    <col min="5386" max="5386" width="14.5703125" style="86" customWidth="1"/>
    <col min="5387" max="5388" width="13.7109375" style="86" customWidth="1"/>
    <col min="5389" max="5390" width="0" style="86" hidden="1" customWidth="1"/>
    <col min="5391" max="5391" width="11.7109375" style="86" customWidth="1"/>
    <col min="5392" max="5392" width="11.85546875" style="86" customWidth="1"/>
    <col min="5393" max="5393" width="12.28515625" style="86" customWidth="1"/>
    <col min="5394" max="5394" width="12.140625" style="86" customWidth="1"/>
    <col min="5395" max="5396" width="0" style="86" hidden="1" customWidth="1"/>
    <col min="5397" max="5397" width="13.5703125" style="86" customWidth="1"/>
    <col min="5398" max="5398" width="21.7109375" style="86" customWidth="1"/>
    <col min="5399" max="5401" width="0" style="86" hidden="1" customWidth="1"/>
    <col min="5402" max="5634" width="10" style="86"/>
    <col min="5635" max="5635" width="6.140625" style="86" customWidth="1"/>
    <col min="5636" max="5636" width="38.28515625" style="86" customWidth="1"/>
    <col min="5637" max="5637" width="11" style="86" customWidth="1"/>
    <col min="5638" max="5638" width="11.140625" style="86" customWidth="1"/>
    <col min="5639" max="5641" width="13.42578125" style="86" customWidth="1"/>
    <col min="5642" max="5642" width="14.5703125" style="86" customWidth="1"/>
    <col min="5643" max="5644" width="13.7109375" style="86" customWidth="1"/>
    <col min="5645" max="5646" width="0" style="86" hidden="1" customWidth="1"/>
    <col min="5647" max="5647" width="11.7109375" style="86" customWidth="1"/>
    <col min="5648" max="5648" width="11.85546875" style="86" customWidth="1"/>
    <col min="5649" max="5649" width="12.28515625" style="86" customWidth="1"/>
    <col min="5650" max="5650" width="12.140625" style="86" customWidth="1"/>
    <col min="5651" max="5652" width="0" style="86" hidden="1" customWidth="1"/>
    <col min="5653" max="5653" width="13.5703125" style="86" customWidth="1"/>
    <col min="5654" max="5654" width="21.7109375" style="86" customWidth="1"/>
    <col min="5655" max="5657" width="0" style="86" hidden="1" customWidth="1"/>
    <col min="5658" max="5890" width="10" style="86"/>
    <col min="5891" max="5891" width="6.140625" style="86" customWidth="1"/>
    <col min="5892" max="5892" width="38.28515625" style="86" customWidth="1"/>
    <col min="5893" max="5893" width="11" style="86" customWidth="1"/>
    <col min="5894" max="5894" width="11.140625" style="86" customWidth="1"/>
    <col min="5895" max="5897" width="13.42578125" style="86" customWidth="1"/>
    <col min="5898" max="5898" width="14.5703125" style="86" customWidth="1"/>
    <col min="5899" max="5900" width="13.7109375" style="86" customWidth="1"/>
    <col min="5901" max="5902" width="0" style="86" hidden="1" customWidth="1"/>
    <col min="5903" max="5903" width="11.7109375" style="86" customWidth="1"/>
    <col min="5904" max="5904" width="11.85546875" style="86" customWidth="1"/>
    <col min="5905" max="5905" width="12.28515625" style="86" customWidth="1"/>
    <col min="5906" max="5906" width="12.140625" style="86" customWidth="1"/>
    <col min="5907" max="5908" width="0" style="86" hidden="1" customWidth="1"/>
    <col min="5909" max="5909" width="13.5703125" style="86" customWidth="1"/>
    <col min="5910" max="5910" width="21.7109375" style="86" customWidth="1"/>
    <col min="5911" max="5913" width="0" style="86" hidden="1" customWidth="1"/>
    <col min="5914" max="6146" width="10" style="86"/>
    <col min="6147" max="6147" width="6.140625" style="86" customWidth="1"/>
    <col min="6148" max="6148" width="38.28515625" style="86" customWidth="1"/>
    <col min="6149" max="6149" width="11" style="86" customWidth="1"/>
    <col min="6150" max="6150" width="11.140625" style="86" customWidth="1"/>
    <col min="6151" max="6153" width="13.42578125" style="86" customWidth="1"/>
    <col min="6154" max="6154" width="14.5703125" style="86" customWidth="1"/>
    <col min="6155" max="6156" width="13.7109375" style="86" customWidth="1"/>
    <col min="6157" max="6158" width="0" style="86" hidden="1" customWidth="1"/>
    <col min="6159" max="6159" width="11.7109375" style="86" customWidth="1"/>
    <col min="6160" max="6160" width="11.85546875" style="86" customWidth="1"/>
    <col min="6161" max="6161" width="12.28515625" style="86" customWidth="1"/>
    <col min="6162" max="6162" width="12.140625" style="86" customWidth="1"/>
    <col min="6163" max="6164" width="0" style="86" hidden="1" customWidth="1"/>
    <col min="6165" max="6165" width="13.5703125" style="86" customWidth="1"/>
    <col min="6166" max="6166" width="21.7109375" style="86" customWidth="1"/>
    <col min="6167" max="6169" width="0" style="86" hidden="1" customWidth="1"/>
    <col min="6170" max="6402" width="10" style="86"/>
    <col min="6403" max="6403" width="6.140625" style="86" customWidth="1"/>
    <col min="6404" max="6404" width="38.28515625" style="86" customWidth="1"/>
    <col min="6405" max="6405" width="11" style="86" customWidth="1"/>
    <col min="6406" max="6406" width="11.140625" style="86" customWidth="1"/>
    <col min="6407" max="6409" width="13.42578125" style="86" customWidth="1"/>
    <col min="6410" max="6410" width="14.5703125" style="86" customWidth="1"/>
    <col min="6411" max="6412" width="13.7109375" style="86" customWidth="1"/>
    <col min="6413" max="6414" width="0" style="86" hidden="1" customWidth="1"/>
    <col min="6415" max="6415" width="11.7109375" style="86" customWidth="1"/>
    <col min="6416" max="6416" width="11.85546875" style="86" customWidth="1"/>
    <col min="6417" max="6417" width="12.28515625" style="86" customWidth="1"/>
    <col min="6418" max="6418" width="12.140625" style="86" customWidth="1"/>
    <col min="6419" max="6420" width="0" style="86" hidden="1" customWidth="1"/>
    <col min="6421" max="6421" width="13.5703125" style="86" customWidth="1"/>
    <col min="6422" max="6422" width="21.7109375" style="86" customWidth="1"/>
    <col min="6423" max="6425" width="0" style="86" hidden="1" customWidth="1"/>
    <col min="6426" max="6658" width="10" style="86"/>
    <col min="6659" max="6659" width="6.140625" style="86" customWidth="1"/>
    <col min="6660" max="6660" width="38.28515625" style="86" customWidth="1"/>
    <col min="6661" max="6661" width="11" style="86" customWidth="1"/>
    <col min="6662" max="6662" width="11.140625" style="86" customWidth="1"/>
    <col min="6663" max="6665" width="13.42578125" style="86" customWidth="1"/>
    <col min="6666" max="6666" width="14.5703125" style="86" customWidth="1"/>
    <col min="6667" max="6668" width="13.7109375" style="86" customWidth="1"/>
    <col min="6669" max="6670" width="0" style="86" hidden="1" customWidth="1"/>
    <col min="6671" max="6671" width="11.7109375" style="86" customWidth="1"/>
    <col min="6672" max="6672" width="11.85546875" style="86" customWidth="1"/>
    <col min="6673" max="6673" width="12.28515625" style="86" customWidth="1"/>
    <col min="6674" max="6674" width="12.140625" style="86" customWidth="1"/>
    <col min="6675" max="6676" width="0" style="86" hidden="1" customWidth="1"/>
    <col min="6677" max="6677" width="13.5703125" style="86" customWidth="1"/>
    <col min="6678" max="6678" width="21.7109375" style="86" customWidth="1"/>
    <col min="6679" max="6681" width="0" style="86" hidden="1" customWidth="1"/>
    <col min="6682" max="6914" width="10" style="86"/>
    <col min="6915" max="6915" width="6.140625" style="86" customWidth="1"/>
    <col min="6916" max="6916" width="38.28515625" style="86" customWidth="1"/>
    <col min="6917" max="6917" width="11" style="86" customWidth="1"/>
    <col min="6918" max="6918" width="11.140625" style="86" customWidth="1"/>
    <col min="6919" max="6921" width="13.42578125" style="86" customWidth="1"/>
    <col min="6922" max="6922" width="14.5703125" style="86" customWidth="1"/>
    <col min="6923" max="6924" width="13.7109375" style="86" customWidth="1"/>
    <col min="6925" max="6926" width="0" style="86" hidden="1" customWidth="1"/>
    <col min="6927" max="6927" width="11.7109375" style="86" customWidth="1"/>
    <col min="6928" max="6928" width="11.85546875" style="86" customWidth="1"/>
    <col min="6929" max="6929" width="12.28515625" style="86" customWidth="1"/>
    <col min="6930" max="6930" width="12.140625" style="86" customWidth="1"/>
    <col min="6931" max="6932" width="0" style="86" hidden="1" customWidth="1"/>
    <col min="6933" max="6933" width="13.5703125" style="86" customWidth="1"/>
    <col min="6934" max="6934" width="21.7109375" style="86" customWidth="1"/>
    <col min="6935" max="6937" width="0" style="86" hidden="1" customWidth="1"/>
    <col min="6938" max="7170" width="10" style="86"/>
    <col min="7171" max="7171" width="6.140625" style="86" customWidth="1"/>
    <col min="7172" max="7172" width="38.28515625" style="86" customWidth="1"/>
    <col min="7173" max="7173" width="11" style="86" customWidth="1"/>
    <col min="7174" max="7174" width="11.140625" style="86" customWidth="1"/>
    <col min="7175" max="7177" width="13.42578125" style="86" customWidth="1"/>
    <col min="7178" max="7178" width="14.5703125" style="86" customWidth="1"/>
    <col min="7179" max="7180" width="13.7109375" style="86" customWidth="1"/>
    <col min="7181" max="7182" width="0" style="86" hidden="1" customWidth="1"/>
    <col min="7183" max="7183" width="11.7109375" style="86" customWidth="1"/>
    <col min="7184" max="7184" width="11.85546875" style="86" customWidth="1"/>
    <col min="7185" max="7185" width="12.28515625" style="86" customWidth="1"/>
    <col min="7186" max="7186" width="12.140625" style="86" customWidth="1"/>
    <col min="7187" max="7188" width="0" style="86" hidden="1" customWidth="1"/>
    <col min="7189" max="7189" width="13.5703125" style="86" customWidth="1"/>
    <col min="7190" max="7190" width="21.7109375" style="86" customWidth="1"/>
    <col min="7191" max="7193" width="0" style="86" hidden="1" customWidth="1"/>
    <col min="7194" max="7426" width="10" style="86"/>
    <col min="7427" max="7427" width="6.140625" style="86" customWidth="1"/>
    <col min="7428" max="7428" width="38.28515625" style="86" customWidth="1"/>
    <col min="7429" max="7429" width="11" style="86" customWidth="1"/>
    <col min="7430" max="7430" width="11.140625" style="86" customWidth="1"/>
    <col min="7431" max="7433" width="13.42578125" style="86" customWidth="1"/>
    <col min="7434" max="7434" width="14.5703125" style="86" customWidth="1"/>
    <col min="7435" max="7436" width="13.7109375" style="86" customWidth="1"/>
    <col min="7437" max="7438" width="0" style="86" hidden="1" customWidth="1"/>
    <col min="7439" max="7439" width="11.7109375" style="86" customWidth="1"/>
    <col min="7440" max="7440" width="11.85546875" style="86" customWidth="1"/>
    <col min="7441" max="7441" width="12.28515625" style="86" customWidth="1"/>
    <col min="7442" max="7442" width="12.140625" style="86" customWidth="1"/>
    <col min="7443" max="7444" width="0" style="86" hidden="1" customWidth="1"/>
    <col min="7445" max="7445" width="13.5703125" style="86" customWidth="1"/>
    <col min="7446" max="7446" width="21.7109375" style="86" customWidth="1"/>
    <col min="7447" max="7449" width="0" style="86" hidden="1" customWidth="1"/>
    <col min="7450" max="7682" width="10" style="86"/>
    <col min="7683" max="7683" width="6.140625" style="86" customWidth="1"/>
    <col min="7684" max="7684" width="38.28515625" style="86" customWidth="1"/>
    <col min="7685" max="7685" width="11" style="86" customWidth="1"/>
    <col min="7686" max="7686" width="11.140625" style="86" customWidth="1"/>
    <col min="7687" max="7689" width="13.42578125" style="86" customWidth="1"/>
    <col min="7690" max="7690" width="14.5703125" style="86" customWidth="1"/>
    <col min="7691" max="7692" width="13.7109375" style="86" customWidth="1"/>
    <col min="7693" max="7694" width="0" style="86" hidden="1" customWidth="1"/>
    <col min="7695" max="7695" width="11.7109375" style="86" customWidth="1"/>
    <col min="7696" max="7696" width="11.85546875" style="86" customWidth="1"/>
    <col min="7697" max="7697" width="12.28515625" style="86" customWidth="1"/>
    <col min="7698" max="7698" width="12.140625" style="86" customWidth="1"/>
    <col min="7699" max="7700" width="0" style="86" hidden="1" customWidth="1"/>
    <col min="7701" max="7701" width="13.5703125" style="86" customWidth="1"/>
    <col min="7702" max="7702" width="21.7109375" style="86" customWidth="1"/>
    <col min="7703" max="7705" width="0" style="86" hidden="1" customWidth="1"/>
    <col min="7706" max="7938" width="10" style="86"/>
    <col min="7939" max="7939" width="6.140625" style="86" customWidth="1"/>
    <col min="7940" max="7940" width="38.28515625" style="86" customWidth="1"/>
    <col min="7941" max="7941" width="11" style="86" customWidth="1"/>
    <col min="7942" max="7942" width="11.140625" style="86" customWidth="1"/>
    <col min="7943" max="7945" width="13.42578125" style="86" customWidth="1"/>
    <col min="7946" max="7946" width="14.5703125" style="86" customWidth="1"/>
    <col min="7947" max="7948" width="13.7109375" style="86" customWidth="1"/>
    <col min="7949" max="7950" width="0" style="86" hidden="1" customWidth="1"/>
    <col min="7951" max="7951" width="11.7109375" style="86" customWidth="1"/>
    <col min="7952" max="7952" width="11.85546875" style="86" customWidth="1"/>
    <col min="7953" max="7953" width="12.28515625" style="86" customWidth="1"/>
    <col min="7954" max="7954" width="12.140625" style="86" customWidth="1"/>
    <col min="7955" max="7956" width="0" style="86" hidden="1" customWidth="1"/>
    <col min="7957" max="7957" width="13.5703125" style="86" customWidth="1"/>
    <col min="7958" max="7958" width="21.7109375" style="86" customWidth="1"/>
    <col min="7959" max="7961" width="0" style="86" hidden="1" customWidth="1"/>
    <col min="7962" max="8194" width="10" style="86"/>
    <col min="8195" max="8195" width="6.140625" style="86" customWidth="1"/>
    <col min="8196" max="8196" width="38.28515625" style="86" customWidth="1"/>
    <col min="8197" max="8197" width="11" style="86" customWidth="1"/>
    <col min="8198" max="8198" width="11.140625" style="86" customWidth="1"/>
    <col min="8199" max="8201" width="13.42578125" style="86" customWidth="1"/>
    <col min="8202" max="8202" width="14.5703125" style="86" customWidth="1"/>
    <col min="8203" max="8204" width="13.7109375" style="86" customWidth="1"/>
    <col min="8205" max="8206" width="0" style="86" hidden="1" customWidth="1"/>
    <col min="8207" max="8207" width="11.7109375" style="86" customWidth="1"/>
    <col min="8208" max="8208" width="11.85546875" style="86" customWidth="1"/>
    <col min="8209" max="8209" width="12.28515625" style="86" customWidth="1"/>
    <col min="8210" max="8210" width="12.140625" style="86" customWidth="1"/>
    <col min="8211" max="8212" width="0" style="86" hidden="1" customWidth="1"/>
    <col min="8213" max="8213" width="13.5703125" style="86" customWidth="1"/>
    <col min="8214" max="8214" width="21.7109375" style="86" customWidth="1"/>
    <col min="8215" max="8217" width="0" style="86" hidden="1" customWidth="1"/>
    <col min="8218" max="8450" width="10" style="86"/>
    <col min="8451" max="8451" width="6.140625" style="86" customWidth="1"/>
    <col min="8452" max="8452" width="38.28515625" style="86" customWidth="1"/>
    <col min="8453" max="8453" width="11" style="86" customWidth="1"/>
    <col min="8454" max="8454" width="11.140625" style="86" customWidth="1"/>
    <col min="8455" max="8457" width="13.42578125" style="86" customWidth="1"/>
    <col min="8458" max="8458" width="14.5703125" style="86" customWidth="1"/>
    <col min="8459" max="8460" width="13.7109375" style="86" customWidth="1"/>
    <col min="8461" max="8462" width="0" style="86" hidden="1" customWidth="1"/>
    <col min="8463" max="8463" width="11.7109375" style="86" customWidth="1"/>
    <col min="8464" max="8464" width="11.85546875" style="86" customWidth="1"/>
    <col min="8465" max="8465" width="12.28515625" style="86" customWidth="1"/>
    <col min="8466" max="8466" width="12.140625" style="86" customWidth="1"/>
    <col min="8467" max="8468" width="0" style="86" hidden="1" customWidth="1"/>
    <col min="8469" max="8469" width="13.5703125" style="86" customWidth="1"/>
    <col min="8470" max="8470" width="21.7109375" style="86" customWidth="1"/>
    <col min="8471" max="8473" width="0" style="86" hidden="1" customWidth="1"/>
    <col min="8474" max="8706" width="10" style="86"/>
    <col min="8707" max="8707" width="6.140625" style="86" customWidth="1"/>
    <col min="8708" max="8708" width="38.28515625" style="86" customWidth="1"/>
    <col min="8709" max="8709" width="11" style="86" customWidth="1"/>
    <col min="8710" max="8710" width="11.140625" style="86" customWidth="1"/>
    <col min="8711" max="8713" width="13.42578125" style="86" customWidth="1"/>
    <col min="8714" max="8714" width="14.5703125" style="86" customWidth="1"/>
    <col min="8715" max="8716" width="13.7109375" style="86" customWidth="1"/>
    <col min="8717" max="8718" width="0" style="86" hidden="1" customWidth="1"/>
    <col min="8719" max="8719" width="11.7109375" style="86" customWidth="1"/>
    <col min="8720" max="8720" width="11.85546875" style="86" customWidth="1"/>
    <col min="8721" max="8721" width="12.28515625" style="86" customWidth="1"/>
    <col min="8722" max="8722" width="12.140625" style="86" customWidth="1"/>
    <col min="8723" max="8724" width="0" style="86" hidden="1" customWidth="1"/>
    <col min="8725" max="8725" width="13.5703125" style="86" customWidth="1"/>
    <col min="8726" max="8726" width="21.7109375" style="86" customWidth="1"/>
    <col min="8727" max="8729" width="0" style="86" hidden="1" customWidth="1"/>
    <col min="8730" max="8962" width="10" style="86"/>
    <col min="8963" max="8963" width="6.140625" style="86" customWidth="1"/>
    <col min="8964" max="8964" width="38.28515625" style="86" customWidth="1"/>
    <col min="8965" max="8965" width="11" style="86" customWidth="1"/>
    <col min="8966" max="8966" width="11.140625" style="86" customWidth="1"/>
    <col min="8967" max="8969" width="13.42578125" style="86" customWidth="1"/>
    <col min="8970" max="8970" width="14.5703125" style="86" customWidth="1"/>
    <col min="8971" max="8972" width="13.7109375" style="86" customWidth="1"/>
    <col min="8973" max="8974" width="0" style="86" hidden="1" customWidth="1"/>
    <col min="8975" max="8975" width="11.7109375" style="86" customWidth="1"/>
    <col min="8976" max="8976" width="11.85546875" style="86" customWidth="1"/>
    <col min="8977" max="8977" width="12.28515625" style="86" customWidth="1"/>
    <col min="8978" max="8978" width="12.140625" style="86" customWidth="1"/>
    <col min="8979" max="8980" width="0" style="86" hidden="1" customWidth="1"/>
    <col min="8981" max="8981" width="13.5703125" style="86" customWidth="1"/>
    <col min="8982" max="8982" width="21.7109375" style="86" customWidth="1"/>
    <col min="8983" max="8985" width="0" style="86" hidden="1" customWidth="1"/>
    <col min="8986" max="9218" width="10" style="86"/>
    <col min="9219" max="9219" width="6.140625" style="86" customWidth="1"/>
    <col min="9220" max="9220" width="38.28515625" style="86" customWidth="1"/>
    <col min="9221" max="9221" width="11" style="86" customWidth="1"/>
    <col min="9222" max="9222" width="11.140625" style="86" customWidth="1"/>
    <col min="9223" max="9225" width="13.42578125" style="86" customWidth="1"/>
    <col min="9226" max="9226" width="14.5703125" style="86" customWidth="1"/>
    <col min="9227" max="9228" width="13.7109375" style="86" customWidth="1"/>
    <col min="9229" max="9230" width="0" style="86" hidden="1" customWidth="1"/>
    <col min="9231" max="9231" width="11.7109375" style="86" customWidth="1"/>
    <col min="9232" max="9232" width="11.85546875" style="86" customWidth="1"/>
    <col min="9233" max="9233" width="12.28515625" style="86" customWidth="1"/>
    <col min="9234" max="9234" width="12.140625" style="86" customWidth="1"/>
    <col min="9235" max="9236" width="0" style="86" hidden="1" customWidth="1"/>
    <col min="9237" max="9237" width="13.5703125" style="86" customWidth="1"/>
    <col min="9238" max="9238" width="21.7109375" style="86" customWidth="1"/>
    <col min="9239" max="9241" width="0" style="86" hidden="1" customWidth="1"/>
    <col min="9242" max="9474" width="10" style="86"/>
    <col min="9475" max="9475" width="6.140625" style="86" customWidth="1"/>
    <col min="9476" max="9476" width="38.28515625" style="86" customWidth="1"/>
    <col min="9477" max="9477" width="11" style="86" customWidth="1"/>
    <col min="9478" max="9478" width="11.140625" style="86" customWidth="1"/>
    <col min="9479" max="9481" width="13.42578125" style="86" customWidth="1"/>
    <col min="9482" max="9482" width="14.5703125" style="86" customWidth="1"/>
    <col min="9483" max="9484" width="13.7109375" style="86" customWidth="1"/>
    <col min="9485" max="9486" width="0" style="86" hidden="1" customWidth="1"/>
    <col min="9487" max="9487" width="11.7109375" style="86" customWidth="1"/>
    <col min="9488" max="9488" width="11.85546875" style="86" customWidth="1"/>
    <col min="9489" max="9489" width="12.28515625" style="86" customWidth="1"/>
    <col min="9490" max="9490" width="12.140625" style="86" customWidth="1"/>
    <col min="9491" max="9492" width="0" style="86" hidden="1" customWidth="1"/>
    <col min="9493" max="9493" width="13.5703125" style="86" customWidth="1"/>
    <col min="9494" max="9494" width="21.7109375" style="86" customWidth="1"/>
    <col min="9495" max="9497" width="0" style="86" hidden="1" customWidth="1"/>
    <col min="9498" max="9730" width="10" style="86"/>
    <col min="9731" max="9731" width="6.140625" style="86" customWidth="1"/>
    <col min="9732" max="9732" width="38.28515625" style="86" customWidth="1"/>
    <col min="9733" max="9733" width="11" style="86" customWidth="1"/>
    <col min="9734" max="9734" width="11.140625" style="86" customWidth="1"/>
    <col min="9735" max="9737" width="13.42578125" style="86" customWidth="1"/>
    <col min="9738" max="9738" width="14.5703125" style="86" customWidth="1"/>
    <col min="9739" max="9740" width="13.7109375" style="86" customWidth="1"/>
    <col min="9741" max="9742" width="0" style="86" hidden="1" customWidth="1"/>
    <col min="9743" max="9743" width="11.7109375" style="86" customWidth="1"/>
    <col min="9744" max="9744" width="11.85546875" style="86" customWidth="1"/>
    <col min="9745" max="9745" width="12.28515625" style="86" customWidth="1"/>
    <col min="9746" max="9746" width="12.140625" style="86" customWidth="1"/>
    <col min="9747" max="9748" width="0" style="86" hidden="1" customWidth="1"/>
    <col min="9749" max="9749" width="13.5703125" style="86" customWidth="1"/>
    <col min="9750" max="9750" width="21.7109375" style="86" customWidth="1"/>
    <col min="9751" max="9753" width="0" style="86" hidden="1" customWidth="1"/>
    <col min="9754" max="9986" width="10" style="86"/>
    <col min="9987" max="9987" width="6.140625" style="86" customWidth="1"/>
    <col min="9988" max="9988" width="38.28515625" style="86" customWidth="1"/>
    <col min="9989" max="9989" width="11" style="86" customWidth="1"/>
    <col min="9990" max="9990" width="11.140625" style="86" customWidth="1"/>
    <col min="9991" max="9993" width="13.42578125" style="86" customWidth="1"/>
    <col min="9994" max="9994" width="14.5703125" style="86" customWidth="1"/>
    <col min="9995" max="9996" width="13.7109375" style="86" customWidth="1"/>
    <col min="9997" max="9998" width="0" style="86" hidden="1" customWidth="1"/>
    <col min="9999" max="9999" width="11.7109375" style="86" customWidth="1"/>
    <col min="10000" max="10000" width="11.85546875" style="86" customWidth="1"/>
    <col min="10001" max="10001" width="12.28515625" style="86" customWidth="1"/>
    <col min="10002" max="10002" width="12.140625" style="86" customWidth="1"/>
    <col min="10003" max="10004" width="0" style="86" hidden="1" customWidth="1"/>
    <col min="10005" max="10005" width="13.5703125" style="86" customWidth="1"/>
    <col min="10006" max="10006" width="21.7109375" style="86" customWidth="1"/>
    <col min="10007" max="10009" width="0" style="86" hidden="1" customWidth="1"/>
    <col min="10010" max="10242" width="10" style="86"/>
    <col min="10243" max="10243" width="6.140625" style="86" customWidth="1"/>
    <col min="10244" max="10244" width="38.28515625" style="86" customWidth="1"/>
    <col min="10245" max="10245" width="11" style="86" customWidth="1"/>
    <col min="10246" max="10246" width="11.140625" style="86" customWidth="1"/>
    <col min="10247" max="10249" width="13.42578125" style="86" customWidth="1"/>
    <col min="10250" max="10250" width="14.5703125" style="86" customWidth="1"/>
    <col min="10251" max="10252" width="13.7109375" style="86" customWidth="1"/>
    <col min="10253" max="10254" width="0" style="86" hidden="1" customWidth="1"/>
    <col min="10255" max="10255" width="11.7109375" style="86" customWidth="1"/>
    <col min="10256" max="10256" width="11.85546875" style="86" customWidth="1"/>
    <col min="10257" max="10257" width="12.28515625" style="86" customWidth="1"/>
    <col min="10258" max="10258" width="12.140625" style="86" customWidth="1"/>
    <col min="10259" max="10260" width="0" style="86" hidden="1" customWidth="1"/>
    <col min="10261" max="10261" width="13.5703125" style="86" customWidth="1"/>
    <col min="10262" max="10262" width="21.7109375" style="86" customWidth="1"/>
    <col min="10263" max="10265" width="0" style="86" hidden="1" customWidth="1"/>
    <col min="10266" max="10498" width="10" style="86"/>
    <col min="10499" max="10499" width="6.140625" style="86" customWidth="1"/>
    <col min="10500" max="10500" width="38.28515625" style="86" customWidth="1"/>
    <col min="10501" max="10501" width="11" style="86" customWidth="1"/>
    <col min="10502" max="10502" width="11.140625" style="86" customWidth="1"/>
    <col min="10503" max="10505" width="13.42578125" style="86" customWidth="1"/>
    <col min="10506" max="10506" width="14.5703125" style="86" customWidth="1"/>
    <col min="10507" max="10508" width="13.7109375" style="86" customWidth="1"/>
    <col min="10509" max="10510" width="0" style="86" hidden="1" customWidth="1"/>
    <col min="10511" max="10511" width="11.7109375" style="86" customWidth="1"/>
    <col min="10512" max="10512" width="11.85546875" style="86" customWidth="1"/>
    <col min="10513" max="10513" width="12.28515625" style="86" customWidth="1"/>
    <col min="10514" max="10514" width="12.140625" style="86" customWidth="1"/>
    <col min="10515" max="10516" width="0" style="86" hidden="1" customWidth="1"/>
    <col min="10517" max="10517" width="13.5703125" style="86" customWidth="1"/>
    <col min="10518" max="10518" width="21.7109375" style="86" customWidth="1"/>
    <col min="10519" max="10521" width="0" style="86" hidden="1" customWidth="1"/>
    <col min="10522" max="10754" width="10" style="86"/>
    <col min="10755" max="10755" width="6.140625" style="86" customWidth="1"/>
    <col min="10756" max="10756" width="38.28515625" style="86" customWidth="1"/>
    <col min="10757" max="10757" width="11" style="86" customWidth="1"/>
    <col min="10758" max="10758" width="11.140625" style="86" customWidth="1"/>
    <col min="10759" max="10761" width="13.42578125" style="86" customWidth="1"/>
    <col min="10762" max="10762" width="14.5703125" style="86" customWidth="1"/>
    <col min="10763" max="10764" width="13.7109375" style="86" customWidth="1"/>
    <col min="10765" max="10766" width="0" style="86" hidden="1" customWidth="1"/>
    <col min="10767" max="10767" width="11.7109375" style="86" customWidth="1"/>
    <col min="10768" max="10768" width="11.85546875" style="86" customWidth="1"/>
    <col min="10769" max="10769" width="12.28515625" style="86" customWidth="1"/>
    <col min="10770" max="10770" width="12.140625" style="86" customWidth="1"/>
    <col min="10771" max="10772" width="0" style="86" hidden="1" customWidth="1"/>
    <col min="10773" max="10773" width="13.5703125" style="86" customWidth="1"/>
    <col min="10774" max="10774" width="21.7109375" style="86" customWidth="1"/>
    <col min="10775" max="10777" width="0" style="86" hidden="1" customWidth="1"/>
    <col min="10778" max="11010" width="10" style="86"/>
    <col min="11011" max="11011" width="6.140625" style="86" customWidth="1"/>
    <col min="11012" max="11012" width="38.28515625" style="86" customWidth="1"/>
    <col min="11013" max="11013" width="11" style="86" customWidth="1"/>
    <col min="11014" max="11014" width="11.140625" style="86" customWidth="1"/>
    <col min="11015" max="11017" width="13.42578125" style="86" customWidth="1"/>
    <col min="11018" max="11018" width="14.5703125" style="86" customWidth="1"/>
    <col min="11019" max="11020" width="13.7109375" style="86" customWidth="1"/>
    <col min="11021" max="11022" width="0" style="86" hidden="1" customWidth="1"/>
    <col min="11023" max="11023" width="11.7109375" style="86" customWidth="1"/>
    <col min="11024" max="11024" width="11.85546875" style="86" customWidth="1"/>
    <col min="11025" max="11025" width="12.28515625" style="86" customWidth="1"/>
    <col min="11026" max="11026" width="12.140625" style="86" customWidth="1"/>
    <col min="11027" max="11028" width="0" style="86" hidden="1" customWidth="1"/>
    <col min="11029" max="11029" width="13.5703125" style="86" customWidth="1"/>
    <col min="11030" max="11030" width="21.7109375" style="86" customWidth="1"/>
    <col min="11031" max="11033" width="0" style="86" hidden="1" customWidth="1"/>
    <col min="11034" max="11266" width="10" style="86"/>
    <col min="11267" max="11267" width="6.140625" style="86" customWidth="1"/>
    <col min="11268" max="11268" width="38.28515625" style="86" customWidth="1"/>
    <col min="11269" max="11269" width="11" style="86" customWidth="1"/>
    <col min="11270" max="11270" width="11.140625" style="86" customWidth="1"/>
    <col min="11271" max="11273" width="13.42578125" style="86" customWidth="1"/>
    <col min="11274" max="11274" width="14.5703125" style="86" customWidth="1"/>
    <col min="11275" max="11276" width="13.7109375" style="86" customWidth="1"/>
    <col min="11277" max="11278" width="0" style="86" hidden="1" customWidth="1"/>
    <col min="11279" max="11279" width="11.7109375" style="86" customWidth="1"/>
    <col min="11280" max="11280" width="11.85546875" style="86" customWidth="1"/>
    <col min="11281" max="11281" width="12.28515625" style="86" customWidth="1"/>
    <col min="11282" max="11282" width="12.140625" style="86" customWidth="1"/>
    <col min="11283" max="11284" width="0" style="86" hidden="1" customWidth="1"/>
    <col min="11285" max="11285" width="13.5703125" style="86" customWidth="1"/>
    <col min="11286" max="11286" width="21.7109375" style="86" customWidth="1"/>
    <col min="11287" max="11289" width="0" style="86" hidden="1" customWidth="1"/>
    <col min="11290" max="11522" width="10" style="86"/>
    <col min="11523" max="11523" width="6.140625" style="86" customWidth="1"/>
    <col min="11524" max="11524" width="38.28515625" style="86" customWidth="1"/>
    <col min="11525" max="11525" width="11" style="86" customWidth="1"/>
    <col min="11526" max="11526" width="11.140625" style="86" customWidth="1"/>
    <col min="11527" max="11529" width="13.42578125" style="86" customWidth="1"/>
    <col min="11530" max="11530" width="14.5703125" style="86" customWidth="1"/>
    <col min="11531" max="11532" width="13.7109375" style="86" customWidth="1"/>
    <col min="11533" max="11534" width="0" style="86" hidden="1" customWidth="1"/>
    <col min="11535" max="11535" width="11.7109375" style="86" customWidth="1"/>
    <col min="11536" max="11536" width="11.85546875" style="86" customWidth="1"/>
    <col min="11537" max="11537" width="12.28515625" style="86" customWidth="1"/>
    <col min="11538" max="11538" width="12.140625" style="86" customWidth="1"/>
    <col min="11539" max="11540" width="0" style="86" hidden="1" customWidth="1"/>
    <col min="11541" max="11541" width="13.5703125" style="86" customWidth="1"/>
    <col min="11542" max="11542" width="21.7109375" style="86" customWidth="1"/>
    <col min="11543" max="11545" width="0" style="86" hidden="1" customWidth="1"/>
    <col min="11546" max="11778" width="10" style="86"/>
    <col min="11779" max="11779" width="6.140625" style="86" customWidth="1"/>
    <col min="11780" max="11780" width="38.28515625" style="86" customWidth="1"/>
    <col min="11781" max="11781" width="11" style="86" customWidth="1"/>
    <col min="11782" max="11782" width="11.140625" style="86" customWidth="1"/>
    <col min="11783" max="11785" width="13.42578125" style="86" customWidth="1"/>
    <col min="11786" max="11786" width="14.5703125" style="86" customWidth="1"/>
    <col min="11787" max="11788" width="13.7109375" style="86" customWidth="1"/>
    <col min="11789" max="11790" width="0" style="86" hidden="1" customWidth="1"/>
    <col min="11791" max="11791" width="11.7109375" style="86" customWidth="1"/>
    <col min="11792" max="11792" width="11.85546875" style="86" customWidth="1"/>
    <col min="11793" max="11793" width="12.28515625" style="86" customWidth="1"/>
    <col min="11794" max="11794" width="12.140625" style="86" customWidth="1"/>
    <col min="11795" max="11796" width="0" style="86" hidden="1" customWidth="1"/>
    <col min="11797" max="11797" width="13.5703125" style="86" customWidth="1"/>
    <col min="11798" max="11798" width="21.7109375" style="86" customWidth="1"/>
    <col min="11799" max="11801" width="0" style="86" hidden="1" customWidth="1"/>
    <col min="11802" max="12034" width="10" style="86"/>
    <col min="12035" max="12035" width="6.140625" style="86" customWidth="1"/>
    <col min="12036" max="12036" width="38.28515625" style="86" customWidth="1"/>
    <col min="12037" max="12037" width="11" style="86" customWidth="1"/>
    <col min="12038" max="12038" width="11.140625" style="86" customWidth="1"/>
    <col min="12039" max="12041" width="13.42578125" style="86" customWidth="1"/>
    <col min="12042" max="12042" width="14.5703125" style="86" customWidth="1"/>
    <col min="12043" max="12044" width="13.7109375" style="86" customWidth="1"/>
    <col min="12045" max="12046" width="0" style="86" hidden="1" customWidth="1"/>
    <col min="12047" max="12047" width="11.7109375" style="86" customWidth="1"/>
    <col min="12048" max="12048" width="11.85546875" style="86" customWidth="1"/>
    <col min="12049" max="12049" width="12.28515625" style="86" customWidth="1"/>
    <col min="12050" max="12050" width="12.140625" style="86" customWidth="1"/>
    <col min="12051" max="12052" width="0" style="86" hidden="1" customWidth="1"/>
    <col min="12053" max="12053" width="13.5703125" style="86" customWidth="1"/>
    <col min="12054" max="12054" width="21.7109375" style="86" customWidth="1"/>
    <col min="12055" max="12057" width="0" style="86" hidden="1" customWidth="1"/>
    <col min="12058" max="12290" width="10" style="86"/>
    <col min="12291" max="12291" width="6.140625" style="86" customWidth="1"/>
    <col min="12292" max="12292" width="38.28515625" style="86" customWidth="1"/>
    <col min="12293" max="12293" width="11" style="86" customWidth="1"/>
    <col min="12294" max="12294" width="11.140625" style="86" customWidth="1"/>
    <col min="12295" max="12297" width="13.42578125" style="86" customWidth="1"/>
    <col min="12298" max="12298" width="14.5703125" style="86" customWidth="1"/>
    <col min="12299" max="12300" width="13.7109375" style="86" customWidth="1"/>
    <col min="12301" max="12302" width="0" style="86" hidden="1" customWidth="1"/>
    <col min="12303" max="12303" width="11.7109375" style="86" customWidth="1"/>
    <col min="12304" max="12304" width="11.85546875" style="86" customWidth="1"/>
    <col min="12305" max="12305" width="12.28515625" style="86" customWidth="1"/>
    <col min="12306" max="12306" width="12.140625" style="86" customWidth="1"/>
    <col min="12307" max="12308" width="0" style="86" hidden="1" customWidth="1"/>
    <col min="12309" max="12309" width="13.5703125" style="86" customWidth="1"/>
    <col min="12310" max="12310" width="21.7109375" style="86" customWidth="1"/>
    <col min="12311" max="12313" width="0" style="86" hidden="1" customWidth="1"/>
    <col min="12314" max="12546" width="10" style="86"/>
    <col min="12547" max="12547" width="6.140625" style="86" customWidth="1"/>
    <col min="12548" max="12548" width="38.28515625" style="86" customWidth="1"/>
    <col min="12549" max="12549" width="11" style="86" customWidth="1"/>
    <col min="12550" max="12550" width="11.140625" style="86" customWidth="1"/>
    <col min="12551" max="12553" width="13.42578125" style="86" customWidth="1"/>
    <col min="12554" max="12554" width="14.5703125" style="86" customWidth="1"/>
    <col min="12555" max="12556" width="13.7109375" style="86" customWidth="1"/>
    <col min="12557" max="12558" width="0" style="86" hidden="1" customWidth="1"/>
    <col min="12559" max="12559" width="11.7109375" style="86" customWidth="1"/>
    <col min="12560" max="12560" width="11.85546875" style="86" customWidth="1"/>
    <col min="12561" max="12561" width="12.28515625" style="86" customWidth="1"/>
    <col min="12562" max="12562" width="12.140625" style="86" customWidth="1"/>
    <col min="12563" max="12564" width="0" style="86" hidden="1" customWidth="1"/>
    <col min="12565" max="12565" width="13.5703125" style="86" customWidth="1"/>
    <col min="12566" max="12566" width="21.7109375" style="86" customWidth="1"/>
    <col min="12567" max="12569" width="0" style="86" hidden="1" customWidth="1"/>
    <col min="12570" max="12802" width="10" style="86"/>
    <col min="12803" max="12803" width="6.140625" style="86" customWidth="1"/>
    <col min="12804" max="12804" width="38.28515625" style="86" customWidth="1"/>
    <col min="12805" max="12805" width="11" style="86" customWidth="1"/>
    <col min="12806" max="12806" width="11.140625" style="86" customWidth="1"/>
    <col min="12807" max="12809" width="13.42578125" style="86" customWidth="1"/>
    <col min="12810" max="12810" width="14.5703125" style="86" customWidth="1"/>
    <col min="12811" max="12812" width="13.7109375" style="86" customWidth="1"/>
    <col min="12813" max="12814" width="0" style="86" hidden="1" customWidth="1"/>
    <col min="12815" max="12815" width="11.7109375" style="86" customWidth="1"/>
    <col min="12816" max="12816" width="11.85546875" style="86" customWidth="1"/>
    <col min="12817" max="12817" width="12.28515625" style="86" customWidth="1"/>
    <col min="12818" max="12818" width="12.140625" style="86" customWidth="1"/>
    <col min="12819" max="12820" width="0" style="86" hidden="1" customWidth="1"/>
    <col min="12821" max="12821" width="13.5703125" style="86" customWidth="1"/>
    <col min="12822" max="12822" width="21.7109375" style="86" customWidth="1"/>
    <col min="12823" max="12825" width="0" style="86" hidden="1" customWidth="1"/>
    <col min="12826" max="13058" width="10" style="86"/>
    <col min="13059" max="13059" width="6.140625" style="86" customWidth="1"/>
    <col min="13060" max="13060" width="38.28515625" style="86" customWidth="1"/>
    <col min="13061" max="13061" width="11" style="86" customWidth="1"/>
    <col min="13062" max="13062" width="11.140625" style="86" customWidth="1"/>
    <col min="13063" max="13065" width="13.42578125" style="86" customWidth="1"/>
    <col min="13066" max="13066" width="14.5703125" style="86" customWidth="1"/>
    <col min="13067" max="13068" width="13.7109375" style="86" customWidth="1"/>
    <col min="13069" max="13070" width="0" style="86" hidden="1" customWidth="1"/>
    <col min="13071" max="13071" width="11.7109375" style="86" customWidth="1"/>
    <col min="13072" max="13072" width="11.85546875" style="86" customWidth="1"/>
    <col min="13073" max="13073" width="12.28515625" style="86" customWidth="1"/>
    <col min="13074" max="13074" width="12.140625" style="86" customWidth="1"/>
    <col min="13075" max="13076" width="0" style="86" hidden="1" customWidth="1"/>
    <col min="13077" max="13077" width="13.5703125" style="86" customWidth="1"/>
    <col min="13078" max="13078" width="21.7109375" style="86" customWidth="1"/>
    <col min="13079" max="13081" width="0" style="86" hidden="1" customWidth="1"/>
    <col min="13082" max="13314" width="10" style="86"/>
    <col min="13315" max="13315" width="6.140625" style="86" customWidth="1"/>
    <col min="13316" max="13316" width="38.28515625" style="86" customWidth="1"/>
    <col min="13317" max="13317" width="11" style="86" customWidth="1"/>
    <col min="13318" max="13318" width="11.140625" style="86" customWidth="1"/>
    <col min="13319" max="13321" width="13.42578125" style="86" customWidth="1"/>
    <col min="13322" max="13322" width="14.5703125" style="86" customWidth="1"/>
    <col min="13323" max="13324" width="13.7109375" style="86" customWidth="1"/>
    <col min="13325" max="13326" width="0" style="86" hidden="1" customWidth="1"/>
    <col min="13327" max="13327" width="11.7109375" style="86" customWidth="1"/>
    <col min="13328" max="13328" width="11.85546875" style="86" customWidth="1"/>
    <col min="13329" max="13329" width="12.28515625" style="86" customWidth="1"/>
    <col min="13330" max="13330" width="12.140625" style="86" customWidth="1"/>
    <col min="13331" max="13332" width="0" style="86" hidden="1" customWidth="1"/>
    <col min="13333" max="13333" width="13.5703125" style="86" customWidth="1"/>
    <col min="13334" max="13334" width="21.7109375" style="86" customWidth="1"/>
    <col min="13335" max="13337" width="0" style="86" hidden="1" customWidth="1"/>
    <col min="13338" max="13570" width="10" style="86"/>
    <col min="13571" max="13571" width="6.140625" style="86" customWidth="1"/>
    <col min="13572" max="13572" width="38.28515625" style="86" customWidth="1"/>
    <col min="13573" max="13573" width="11" style="86" customWidth="1"/>
    <col min="13574" max="13574" width="11.140625" style="86" customWidth="1"/>
    <col min="13575" max="13577" width="13.42578125" style="86" customWidth="1"/>
    <col min="13578" max="13578" width="14.5703125" style="86" customWidth="1"/>
    <col min="13579" max="13580" width="13.7109375" style="86" customWidth="1"/>
    <col min="13581" max="13582" width="0" style="86" hidden="1" customWidth="1"/>
    <col min="13583" max="13583" width="11.7109375" style="86" customWidth="1"/>
    <col min="13584" max="13584" width="11.85546875" style="86" customWidth="1"/>
    <col min="13585" max="13585" width="12.28515625" style="86" customWidth="1"/>
    <col min="13586" max="13586" width="12.140625" style="86" customWidth="1"/>
    <col min="13587" max="13588" width="0" style="86" hidden="1" customWidth="1"/>
    <col min="13589" max="13589" width="13.5703125" style="86" customWidth="1"/>
    <col min="13590" max="13590" width="21.7109375" style="86" customWidth="1"/>
    <col min="13591" max="13593" width="0" style="86" hidden="1" customWidth="1"/>
    <col min="13594" max="13826" width="10" style="86"/>
    <col min="13827" max="13827" width="6.140625" style="86" customWidth="1"/>
    <col min="13828" max="13828" width="38.28515625" style="86" customWidth="1"/>
    <col min="13829" max="13829" width="11" style="86" customWidth="1"/>
    <col min="13830" max="13830" width="11.140625" style="86" customWidth="1"/>
    <col min="13831" max="13833" width="13.42578125" style="86" customWidth="1"/>
    <col min="13834" max="13834" width="14.5703125" style="86" customWidth="1"/>
    <col min="13835" max="13836" width="13.7109375" style="86" customWidth="1"/>
    <col min="13837" max="13838" width="0" style="86" hidden="1" customWidth="1"/>
    <col min="13839" max="13839" width="11.7109375" style="86" customWidth="1"/>
    <col min="13840" max="13840" width="11.85546875" style="86" customWidth="1"/>
    <col min="13841" max="13841" width="12.28515625" style="86" customWidth="1"/>
    <col min="13842" max="13842" width="12.140625" style="86" customWidth="1"/>
    <col min="13843" max="13844" width="0" style="86" hidden="1" customWidth="1"/>
    <col min="13845" max="13845" width="13.5703125" style="86" customWidth="1"/>
    <col min="13846" max="13846" width="21.7109375" style="86" customWidth="1"/>
    <col min="13847" max="13849" width="0" style="86" hidden="1" customWidth="1"/>
    <col min="13850" max="14082" width="10" style="86"/>
    <col min="14083" max="14083" width="6.140625" style="86" customWidth="1"/>
    <col min="14084" max="14084" width="38.28515625" style="86" customWidth="1"/>
    <col min="14085" max="14085" width="11" style="86" customWidth="1"/>
    <col min="14086" max="14086" width="11.140625" style="86" customWidth="1"/>
    <col min="14087" max="14089" width="13.42578125" style="86" customWidth="1"/>
    <col min="14090" max="14090" width="14.5703125" style="86" customWidth="1"/>
    <col min="14091" max="14092" width="13.7109375" style="86" customWidth="1"/>
    <col min="14093" max="14094" width="0" style="86" hidden="1" customWidth="1"/>
    <col min="14095" max="14095" width="11.7109375" style="86" customWidth="1"/>
    <col min="14096" max="14096" width="11.85546875" style="86" customWidth="1"/>
    <col min="14097" max="14097" width="12.28515625" style="86" customWidth="1"/>
    <col min="14098" max="14098" width="12.140625" style="86" customWidth="1"/>
    <col min="14099" max="14100" width="0" style="86" hidden="1" customWidth="1"/>
    <col min="14101" max="14101" width="13.5703125" style="86" customWidth="1"/>
    <col min="14102" max="14102" width="21.7109375" style="86" customWidth="1"/>
    <col min="14103" max="14105" width="0" style="86" hidden="1" customWidth="1"/>
    <col min="14106" max="14338" width="10" style="86"/>
    <col min="14339" max="14339" width="6.140625" style="86" customWidth="1"/>
    <col min="14340" max="14340" width="38.28515625" style="86" customWidth="1"/>
    <col min="14341" max="14341" width="11" style="86" customWidth="1"/>
    <col min="14342" max="14342" width="11.140625" style="86" customWidth="1"/>
    <col min="14343" max="14345" width="13.42578125" style="86" customWidth="1"/>
    <col min="14346" max="14346" width="14.5703125" style="86" customWidth="1"/>
    <col min="14347" max="14348" width="13.7109375" style="86" customWidth="1"/>
    <col min="14349" max="14350" width="0" style="86" hidden="1" customWidth="1"/>
    <col min="14351" max="14351" width="11.7109375" style="86" customWidth="1"/>
    <col min="14352" max="14352" width="11.85546875" style="86" customWidth="1"/>
    <col min="14353" max="14353" width="12.28515625" style="86" customWidth="1"/>
    <col min="14354" max="14354" width="12.140625" style="86" customWidth="1"/>
    <col min="14355" max="14356" width="0" style="86" hidden="1" customWidth="1"/>
    <col min="14357" max="14357" width="13.5703125" style="86" customWidth="1"/>
    <col min="14358" max="14358" width="21.7109375" style="86" customWidth="1"/>
    <col min="14359" max="14361" width="0" style="86" hidden="1" customWidth="1"/>
    <col min="14362" max="14594" width="10" style="86"/>
    <col min="14595" max="14595" width="6.140625" style="86" customWidth="1"/>
    <col min="14596" max="14596" width="38.28515625" style="86" customWidth="1"/>
    <col min="14597" max="14597" width="11" style="86" customWidth="1"/>
    <col min="14598" max="14598" width="11.140625" style="86" customWidth="1"/>
    <col min="14599" max="14601" width="13.42578125" style="86" customWidth="1"/>
    <col min="14602" max="14602" width="14.5703125" style="86" customWidth="1"/>
    <col min="14603" max="14604" width="13.7109375" style="86" customWidth="1"/>
    <col min="14605" max="14606" width="0" style="86" hidden="1" customWidth="1"/>
    <col min="14607" max="14607" width="11.7109375" style="86" customWidth="1"/>
    <col min="14608" max="14608" width="11.85546875" style="86" customWidth="1"/>
    <col min="14609" max="14609" width="12.28515625" style="86" customWidth="1"/>
    <col min="14610" max="14610" width="12.140625" style="86" customWidth="1"/>
    <col min="14611" max="14612" width="0" style="86" hidden="1" customWidth="1"/>
    <col min="14613" max="14613" width="13.5703125" style="86" customWidth="1"/>
    <col min="14614" max="14614" width="21.7109375" style="86" customWidth="1"/>
    <col min="14615" max="14617" width="0" style="86" hidden="1" customWidth="1"/>
    <col min="14618" max="14850" width="10" style="86"/>
    <col min="14851" max="14851" width="6.140625" style="86" customWidth="1"/>
    <col min="14852" max="14852" width="38.28515625" style="86" customWidth="1"/>
    <col min="14853" max="14853" width="11" style="86" customWidth="1"/>
    <col min="14854" max="14854" width="11.140625" style="86" customWidth="1"/>
    <col min="14855" max="14857" width="13.42578125" style="86" customWidth="1"/>
    <col min="14858" max="14858" width="14.5703125" style="86" customWidth="1"/>
    <col min="14859" max="14860" width="13.7109375" style="86" customWidth="1"/>
    <col min="14861" max="14862" width="0" style="86" hidden="1" customWidth="1"/>
    <col min="14863" max="14863" width="11.7109375" style="86" customWidth="1"/>
    <col min="14864" max="14864" width="11.85546875" style="86" customWidth="1"/>
    <col min="14865" max="14865" width="12.28515625" style="86" customWidth="1"/>
    <col min="14866" max="14866" width="12.140625" style="86" customWidth="1"/>
    <col min="14867" max="14868" width="0" style="86" hidden="1" customWidth="1"/>
    <col min="14869" max="14869" width="13.5703125" style="86" customWidth="1"/>
    <col min="14870" max="14870" width="21.7109375" style="86" customWidth="1"/>
    <col min="14871" max="14873" width="0" style="86" hidden="1" customWidth="1"/>
    <col min="14874" max="15106" width="10" style="86"/>
    <col min="15107" max="15107" width="6.140625" style="86" customWidth="1"/>
    <col min="15108" max="15108" width="38.28515625" style="86" customWidth="1"/>
    <col min="15109" max="15109" width="11" style="86" customWidth="1"/>
    <col min="15110" max="15110" width="11.140625" style="86" customWidth="1"/>
    <col min="15111" max="15113" width="13.42578125" style="86" customWidth="1"/>
    <col min="15114" max="15114" width="14.5703125" style="86" customWidth="1"/>
    <col min="15115" max="15116" width="13.7109375" style="86" customWidth="1"/>
    <col min="15117" max="15118" width="0" style="86" hidden="1" customWidth="1"/>
    <col min="15119" max="15119" width="11.7109375" style="86" customWidth="1"/>
    <col min="15120" max="15120" width="11.85546875" style="86" customWidth="1"/>
    <col min="15121" max="15121" width="12.28515625" style="86" customWidth="1"/>
    <col min="15122" max="15122" width="12.140625" style="86" customWidth="1"/>
    <col min="15123" max="15124" width="0" style="86" hidden="1" customWidth="1"/>
    <col min="15125" max="15125" width="13.5703125" style="86" customWidth="1"/>
    <col min="15126" max="15126" width="21.7109375" style="86" customWidth="1"/>
    <col min="15127" max="15129" width="0" style="86" hidden="1" customWidth="1"/>
    <col min="15130" max="15362" width="10" style="86"/>
    <col min="15363" max="15363" width="6.140625" style="86" customWidth="1"/>
    <col min="15364" max="15364" width="38.28515625" style="86" customWidth="1"/>
    <col min="15365" max="15365" width="11" style="86" customWidth="1"/>
    <col min="15366" max="15366" width="11.140625" style="86" customWidth="1"/>
    <col min="15367" max="15369" width="13.42578125" style="86" customWidth="1"/>
    <col min="15370" max="15370" width="14.5703125" style="86" customWidth="1"/>
    <col min="15371" max="15372" width="13.7109375" style="86" customWidth="1"/>
    <col min="15373" max="15374" width="0" style="86" hidden="1" customWidth="1"/>
    <col min="15375" max="15375" width="11.7109375" style="86" customWidth="1"/>
    <col min="15376" max="15376" width="11.85546875" style="86" customWidth="1"/>
    <col min="15377" max="15377" width="12.28515625" style="86" customWidth="1"/>
    <col min="15378" max="15378" width="12.140625" style="86" customWidth="1"/>
    <col min="15379" max="15380" width="0" style="86" hidden="1" customWidth="1"/>
    <col min="15381" max="15381" width="13.5703125" style="86" customWidth="1"/>
    <col min="15382" max="15382" width="21.7109375" style="86" customWidth="1"/>
    <col min="15383" max="15385" width="0" style="86" hidden="1" customWidth="1"/>
    <col min="15386" max="15618" width="10" style="86"/>
    <col min="15619" max="15619" width="6.140625" style="86" customWidth="1"/>
    <col min="15620" max="15620" width="38.28515625" style="86" customWidth="1"/>
    <col min="15621" max="15621" width="11" style="86" customWidth="1"/>
    <col min="15622" max="15622" width="11.140625" style="86" customWidth="1"/>
    <col min="15623" max="15625" width="13.42578125" style="86" customWidth="1"/>
    <col min="15626" max="15626" width="14.5703125" style="86" customWidth="1"/>
    <col min="15627" max="15628" width="13.7109375" style="86" customWidth="1"/>
    <col min="15629" max="15630" width="0" style="86" hidden="1" customWidth="1"/>
    <col min="15631" max="15631" width="11.7109375" style="86" customWidth="1"/>
    <col min="15632" max="15632" width="11.85546875" style="86" customWidth="1"/>
    <col min="15633" max="15633" width="12.28515625" style="86" customWidth="1"/>
    <col min="15634" max="15634" width="12.140625" style="86" customWidth="1"/>
    <col min="15635" max="15636" width="0" style="86" hidden="1" customWidth="1"/>
    <col min="15637" max="15637" width="13.5703125" style="86" customWidth="1"/>
    <col min="15638" max="15638" width="21.7109375" style="86" customWidth="1"/>
    <col min="15639" max="15641" width="0" style="86" hidden="1" customWidth="1"/>
    <col min="15642" max="15874" width="10" style="86"/>
    <col min="15875" max="15875" width="6.140625" style="86" customWidth="1"/>
    <col min="15876" max="15876" width="38.28515625" style="86" customWidth="1"/>
    <col min="15877" max="15877" width="11" style="86" customWidth="1"/>
    <col min="15878" max="15878" width="11.140625" style="86" customWidth="1"/>
    <col min="15879" max="15881" width="13.42578125" style="86" customWidth="1"/>
    <col min="15882" max="15882" width="14.5703125" style="86" customWidth="1"/>
    <col min="15883" max="15884" width="13.7109375" style="86" customWidth="1"/>
    <col min="15885" max="15886" width="0" style="86" hidden="1" customWidth="1"/>
    <col min="15887" max="15887" width="11.7109375" style="86" customWidth="1"/>
    <col min="15888" max="15888" width="11.85546875" style="86" customWidth="1"/>
    <col min="15889" max="15889" width="12.28515625" style="86" customWidth="1"/>
    <col min="15890" max="15890" width="12.140625" style="86" customWidth="1"/>
    <col min="15891" max="15892" width="0" style="86" hidden="1" customWidth="1"/>
    <col min="15893" max="15893" width="13.5703125" style="86" customWidth="1"/>
    <col min="15894" max="15894" width="21.7109375" style="86" customWidth="1"/>
    <col min="15895" max="15897" width="0" style="86" hidden="1" customWidth="1"/>
    <col min="15898" max="16130" width="10" style="86"/>
    <col min="16131" max="16131" width="6.140625" style="86" customWidth="1"/>
    <col min="16132" max="16132" width="38.28515625" style="86" customWidth="1"/>
    <col min="16133" max="16133" width="11" style="86" customWidth="1"/>
    <col min="16134" max="16134" width="11.140625" style="86" customWidth="1"/>
    <col min="16135" max="16137" width="13.42578125" style="86" customWidth="1"/>
    <col min="16138" max="16138" width="14.5703125" style="86" customWidth="1"/>
    <col min="16139" max="16140" width="13.7109375" style="86" customWidth="1"/>
    <col min="16141" max="16142" width="0" style="86" hidden="1" customWidth="1"/>
    <col min="16143" max="16143" width="11.7109375" style="86" customWidth="1"/>
    <col min="16144" max="16144" width="11.85546875" style="86" customWidth="1"/>
    <col min="16145" max="16145" width="12.28515625" style="86" customWidth="1"/>
    <col min="16146" max="16146" width="12.140625" style="86" customWidth="1"/>
    <col min="16147" max="16148" width="0" style="86" hidden="1" customWidth="1"/>
    <col min="16149" max="16149" width="13.5703125" style="86" customWidth="1"/>
    <col min="16150" max="16150" width="21.7109375" style="86" customWidth="1"/>
    <col min="16151" max="16153" width="0" style="86" hidden="1" customWidth="1"/>
    <col min="16154" max="16384" width="10" style="86"/>
  </cols>
  <sheetData>
    <row r="1" spans="1:25" s="111" customFormat="1" ht="75" customHeight="1">
      <c r="A1" s="214" t="s">
        <v>586</v>
      </c>
      <c r="B1" s="214"/>
      <c r="C1" s="214"/>
      <c r="D1" s="214"/>
      <c r="E1" s="214"/>
      <c r="F1" s="214"/>
      <c r="G1" s="214"/>
      <c r="H1" s="214"/>
      <c r="I1" s="214"/>
      <c r="J1" s="214"/>
      <c r="K1" s="214"/>
      <c r="L1" s="214"/>
      <c r="M1" s="214"/>
      <c r="N1" s="214"/>
      <c r="O1" s="214"/>
      <c r="P1" s="214"/>
      <c r="Q1" s="214"/>
      <c r="R1" s="214"/>
      <c r="S1" s="214"/>
      <c r="T1" s="214"/>
      <c r="U1" s="214"/>
      <c r="V1" s="214"/>
      <c r="W1" s="110"/>
      <c r="X1" s="110"/>
      <c r="Y1" s="110"/>
    </row>
    <row r="2" spans="1:25" s="17" customFormat="1" ht="20.45" customHeight="1">
      <c r="A2" s="14"/>
      <c r="B2" s="14"/>
      <c r="C2" s="102"/>
      <c r="D2" s="14"/>
      <c r="E2" s="112"/>
      <c r="F2" s="112"/>
      <c r="G2" s="112"/>
      <c r="H2" s="112"/>
      <c r="I2" s="112"/>
      <c r="J2" s="112"/>
      <c r="K2" s="112"/>
      <c r="L2" s="112"/>
      <c r="M2" s="112"/>
      <c r="N2" s="112"/>
      <c r="O2" s="112"/>
      <c r="P2" s="236" t="s">
        <v>75</v>
      </c>
      <c r="Q2" s="236"/>
      <c r="R2" s="236"/>
      <c r="S2" s="236"/>
      <c r="T2" s="236"/>
      <c r="U2" s="236"/>
      <c r="V2" s="236"/>
      <c r="W2" s="16"/>
      <c r="X2" s="16"/>
      <c r="Y2" s="16"/>
    </row>
    <row r="3" spans="1:25" s="19" customFormat="1" ht="28.9" customHeight="1">
      <c r="A3" s="216" t="s">
        <v>76</v>
      </c>
      <c r="B3" s="216" t="s">
        <v>77</v>
      </c>
      <c r="C3" s="216" t="s">
        <v>78</v>
      </c>
      <c r="D3" s="216" t="s">
        <v>79</v>
      </c>
      <c r="E3" s="216"/>
      <c r="F3" s="216"/>
      <c r="G3" s="216"/>
      <c r="H3" s="216"/>
      <c r="I3" s="216"/>
      <c r="J3" s="216"/>
      <c r="K3" s="216" t="s">
        <v>80</v>
      </c>
      <c r="L3" s="216"/>
      <c r="M3" s="216" t="s">
        <v>561</v>
      </c>
      <c r="N3" s="216" t="s">
        <v>562</v>
      </c>
      <c r="O3" s="216" t="s">
        <v>563</v>
      </c>
      <c r="P3" s="216" t="s">
        <v>564</v>
      </c>
      <c r="Q3" s="216" t="s">
        <v>565</v>
      </c>
      <c r="R3" s="216" t="s">
        <v>566</v>
      </c>
      <c r="S3" s="223" t="s">
        <v>578</v>
      </c>
      <c r="T3" s="238"/>
      <c r="U3" s="216" t="s">
        <v>25</v>
      </c>
      <c r="V3" s="216" t="s">
        <v>6</v>
      </c>
      <c r="W3" s="18"/>
      <c r="X3" s="18"/>
      <c r="Y3" s="18"/>
    </row>
    <row r="4" spans="1:25" s="20" customFormat="1" ht="21" customHeight="1">
      <c r="A4" s="216"/>
      <c r="B4" s="216"/>
      <c r="C4" s="216"/>
      <c r="D4" s="216" t="s">
        <v>81</v>
      </c>
      <c r="E4" s="216" t="s">
        <v>82</v>
      </c>
      <c r="F4" s="216" t="s">
        <v>83</v>
      </c>
      <c r="G4" s="216"/>
      <c r="H4" s="216"/>
      <c r="I4" s="216"/>
      <c r="J4" s="216"/>
      <c r="K4" s="217" t="s">
        <v>82</v>
      </c>
      <c r="L4" s="217" t="s">
        <v>84</v>
      </c>
      <c r="M4" s="216"/>
      <c r="N4" s="216"/>
      <c r="O4" s="216"/>
      <c r="P4" s="216"/>
      <c r="Q4" s="216"/>
      <c r="R4" s="216"/>
      <c r="S4" s="217" t="s">
        <v>577</v>
      </c>
      <c r="T4" s="217" t="s">
        <v>579</v>
      </c>
      <c r="U4" s="216"/>
      <c r="V4" s="216"/>
    </row>
    <row r="5" spans="1:25" s="20" customFormat="1" ht="15.6" customHeight="1">
      <c r="A5" s="216"/>
      <c r="B5" s="216"/>
      <c r="C5" s="216"/>
      <c r="D5" s="216"/>
      <c r="E5" s="216"/>
      <c r="F5" s="216" t="s">
        <v>263</v>
      </c>
      <c r="G5" s="239" t="s">
        <v>567</v>
      </c>
      <c r="H5" s="219"/>
      <c r="I5" s="220"/>
      <c r="J5" s="216" t="s">
        <v>568</v>
      </c>
      <c r="K5" s="218"/>
      <c r="L5" s="218"/>
      <c r="M5" s="216"/>
      <c r="N5" s="216"/>
      <c r="O5" s="216"/>
      <c r="P5" s="216"/>
      <c r="Q5" s="216"/>
      <c r="R5" s="216"/>
      <c r="S5" s="218"/>
      <c r="T5" s="218"/>
      <c r="U5" s="216"/>
      <c r="V5" s="216"/>
    </row>
    <row r="6" spans="1:25" s="20" customFormat="1" ht="27" customHeight="1">
      <c r="A6" s="216"/>
      <c r="B6" s="216"/>
      <c r="C6" s="216"/>
      <c r="D6" s="216"/>
      <c r="E6" s="216"/>
      <c r="F6" s="216"/>
      <c r="G6" s="240"/>
      <c r="H6" s="221"/>
      <c r="I6" s="222"/>
      <c r="J6" s="216"/>
      <c r="K6" s="227"/>
      <c r="L6" s="227"/>
      <c r="M6" s="216"/>
      <c r="N6" s="216"/>
      <c r="O6" s="216"/>
      <c r="P6" s="216"/>
      <c r="Q6" s="216"/>
      <c r="R6" s="216"/>
      <c r="S6" s="227"/>
      <c r="T6" s="227"/>
      <c r="U6" s="216"/>
      <c r="V6" s="216"/>
    </row>
    <row r="7" spans="1:25" s="23" customFormat="1" ht="24.6" customHeight="1">
      <c r="A7" s="100"/>
      <c r="B7" s="100" t="s">
        <v>7</v>
      </c>
      <c r="C7" s="100"/>
      <c r="D7" s="100"/>
      <c r="E7" s="21">
        <f>E10</f>
        <v>185865</v>
      </c>
      <c r="F7" s="21">
        <f t="shared" ref="F7:P7" si="0">F10</f>
        <v>161000</v>
      </c>
      <c r="G7" s="21">
        <f t="shared" si="0"/>
        <v>24865</v>
      </c>
      <c r="H7" s="21">
        <f t="shared" si="0"/>
        <v>0</v>
      </c>
      <c r="I7" s="21">
        <f t="shared" si="0"/>
        <v>24865</v>
      </c>
      <c r="J7" s="21">
        <f t="shared" si="0"/>
        <v>0</v>
      </c>
      <c r="K7" s="21">
        <f t="shared" si="0"/>
        <v>0</v>
      </c>
      <c r="L7" s="21">
        <f t="shared" si="0"/>
        <v>0</v>
      </c>
      <c r="M7" s="21">
        <f t="shared" si="0"/>
        <v>0</v>
      </c>
      <c r="N7" s="21">
        <f t="shared" si="0"/>
        <v>0</v>
      </c>
      <c r="O7" s="21">
        <f t="shared" si="0"/>
        <v>8788</v>
      </c>
      <c r="P7" s="21">
        <f t="shared" si="0"/>
        <v>1810</v>
      </c>
      <c r="Q7" s="21" t="e">
        <f>Q8+#REF!</f>
        <v>#REF!</v>
      </c>
      <c r="R7" s="21" t="e">
        <f>R8+#REF!</f>
        <v>#REF!</v>
      </c>
      <c r="S7" s="21"/>
      <c r="T7" s="21"/>
      <c r="U7" s="100"/>
      <c r="V7" s="100"/>
      <c r="W7" s="22"/>
      <c r="X7" s="22"/>
      <c r="Y7" s="22"/>
    </row>
    <row r="8" spans="1:25" s="23" customFormat="1" ht="29.25" customHeight="1">
      <c r="A8" s="100" t="s">
        <v>87</v>
      </c>
      <c r="B8" s="24" t="s">
        <v>88</v>
      </c>
      <c r="C8" s="100"/>
      <c r="D8" s="100"/>
      <c r="E8" s="21">
        <f>E9+E10</f>
        <v>185865</v>
      </c>
      <c r="F8" s="21">
        <f t="shared" ref="F8:Q8" si="1">F9+F10</f>
        <v>161000</v>
      </c>
      <c r="G8" s="21">
        <f t="shared" si="1"/>
        <v>24865</v>
      </c>
      <c r="H8" s="21">
        <f t="shared" si="1"/>
        <v>0</v>
      </c>
      <c r="I8" s="21">
        <f t="shared" si="1"/>
        <v>24865</v>
      </c>
      <c r="J8" s="21">
        <f t="shared" si="1"/>
        <v>0</v>
      </c>
      <c r="K8" s="21">
        <f t="shared" si="1"/>
        <v>0</v>
      </c>
      <c r="L8" s="21">
        <f t="shared" si="1"/>
        <v>0</v>
      </c>
      <c r="M8" s="21">
        <f t="shared" si="1"/>
        <v>0</v>
      </c>
      <c r="N8" s="21">
        <f t="shared" si="1"/>
        <v>0</v>
      </c>
      <c r="O8" s="21">
        <f t="shared" si="1"/>
        <v>8788</v>
      </c>
      <c r="P8" s="21">
        <f t="shared" si="1"/>
        <v>2810</v>
      </c>
      <c r="Q8" s="21">
        <f t="shared" si="1"/>
        <v>15267</v>
      </c>
      <c r="R8" s="3">
        <f>R9+R10</f>
        <v>-3810</v>
      </c>
      <c r="S8" s="3"/>
      <c r="T8" s="3"/>
      <c r="U8" s="3"/>
      <c r="V8" s="22"/>
      <c r="W8" s="22"/>
      <c r="X8" s="22"/>
      <c r="Y8" s="22"/>
    </row>
    <row r="9" spans="1:25" s="23" customFormat="1" ht="29.25" customHeight="1">
      <c r="A9" s="100" t="s">
        <v>89</v>
      </c>
      <c r="B9" s="24" t="s">
        <v>90</v>
      </c>
      <c r="C9" s="100"/>
      <c r="D9" s="100"/>
      <c r="E9" s="21"/>
      <c r="F9" s="21"/>
      <c r="G9" s="21">
        <f>H9+I9</f>
        <v>0</v>
      </c>
      <c r="H9" s="21"/>
      <c r="I9" s="21"/>
      <c r="J9" s="21"/>
      <c r="K9" s="21"/>
      <c r="L9" s="21"/>
      <c r="M9" s="21"/>
      <c r="N9" s="21"/>
      <c r="O9" s="21"/>
      <c r="P9" s="21">
        <v>1000</v>
      </c>
      <c r="Q9" s="21">
        <v>1000</v>
      </c>
      <c r="R9" s="3">
        <f>H9-L9-M9-N9-O9-P9-Q9</f>
        <v>-2000</v>
      </c>
      <c r="S9" s="3"/>
      <c r="T9" s="3"/>
      <c r="U9" s="3"/>
      <c r="V9" s="22"/>
      <c r="W9" s="26"/>
      <c r="X9" s="26"/>
      <c r="Y9" s="26"/>
    </row>
    <row r="10" spans="1:25" s="23" customFormat="1" ht="29.25" customHeight="1">
      <c r="A10" s="100" t="s">
        <v>91</v>
      </c>
      <c r="B10" s="24" t="s">
        <v>92</v>
      </c>
      <c r="C10" s="100"/>
      <c r="D10" s="100"/>
      <c r="E10" s="21">
        <f>E11+E18+E21</f>
        <v>185865</v>
      </c>
      <c r="F10" s="21">
        <f t="shared" ref="F10:G10" si="2">F11+F18+F21</f>
        <v>161000</v>
      </c>
      <c r="G10" s="21">
        <f t="shared" si="2"/>
        <v>24865</v>
      </c>
      <c r="H10" s="21">
        <f t="shared" ref="H10" si="3">H11+H18+H21</f>
        <v>0</v>
      </c>
      <c r="I10" s="21">
        <f t="shared" ref="I10" si="4">I11+I18+I21</f>
        <v>24865</v>
      </c>
      <c r="J10" s="21">
        <f t="shared" ref="J10" si="5">J11+J18+J21</f>
        <v>0</v>
      </c>
      <c r="K10" s="21">
        <f t="shared" ref="K10" si="6">K11+K18+K21</f>
        <v>0</v>
      </c>
      <c r="L10" s="21">
        <f t="shared" ref="L10" si="7">L11+L18+L21</f>
        <v>0</v>
      </c>
      <c r="M10" s="21">
        <f t="shared" ref="M10" si="8">M11+M18+M21</f>
        <v>0</v>
      </c>
      <c r="N10" s="21">
        <f t="shared" ref="N10" si="9">N11+N18+N21</f>
        <v>0</v>
      </c>
      <c r="O10" s="21">
        <f t="shared" ref="O10" si="10">O11+O18+O21</f>
        <v>8788</v>
      </c>
      <c r="P10" s="21">
        <f t="shared" ref="P10" si="11">P11+P18+P21</f>
        <v>1810</v>
      </c>
      <c r="Q10" s="21">
        <f t="shared" ref="Q10" si="12">Q11+Q18+Q21</f>
        <v>14267</v>
      </c>
      <c r="R10" s="21">
        <f t="shared" ref="R10" si="13">R11+R18+R21</f>
        <v>-1810</v>
      </c>
      <c r="S10" s="21">
        <f t="shared" ref="S10:T10" si="14">S11+S18+S21</f>
        <v>161000</v>
      </c>
      <c r="T10" s="21">
        <f t="shared" si="14"/>
        <v>161000</v>
      </c>
      <c r="U10" s="3"/>
      <c r="V10" s="22"/>
      <c r="W10" s="26"/>
      <c r="X10" s="26"/>
      <c r="Y10" s="26"/>
    </row>
    <row r="11" spans="1:25" s="196" customFormat="1" ht="27" customHeight="1">
      <c r="A11" s="27" t="s">
        <v>13</v>
      </c>
      <c r="B11" s="6" t="s">
        <v>93</v>
      </c>
      <c r="C11" s="7"/>
      <c r="D11" s="197"/>
      <c r="E11" s="29">
        <f t="shared" ref="E11:T11" si="15">E12</f>
        <v>5000</v>
      </c>
      <c r="F11" s="29">
        <f t="shared" si="15"/>
        <v>5000</v>
      </c>
      <c r="G11" s="29">
        <f t="shared" si="15"/>
        <v>0</v>
      </c>
      <c r="H11" s="29">
        <f t="shared" si="15"/>
        <v>0</v>
      </c>
      <c r="I11" s="29">
        <f t="shared" si="15"/>
        <v>0</v>
      </c>
      <c r="J11" s="29">
        <f t="shared" si="15"/>
        <v>0</v>
      </c>
      <c r="K11" s="29">
        <f t="shared" si="15"/>
        <v>0</v>
      </c>
      <c r="L11" s="29">
        <f t="shared" si="15"/>
        <v>0</v>
      </c>
      <c r="M11" s="29">
        <f t="shared" si="15"/>
        <v>0</v>
      </c>
      <c r="N11" s="29">
        <f t="shared" si="15"/>
        <v>0</v>
      </c>
      <c r="O11" s="29">
        <f t="shared" si="15"/>
        <v>0</v>
      </c>
      <c r="P11" s="29">
        <f t="shared" si="15"/>
        <v>0</v>
      </c>
      <c r="Q11" s="29">
        <f t="shared" si="15"/>
        <v>0</v>
      </c>
      <c r="R11" s="29">
        <f t="shared" si="15"/>
        <v>0</v>
      </c>
      <c r="S11" s="29">
        <f t="shared" si="15"/>
        <v>5000</v>
      </c>
      <c r="T11" s="29">
        <f t="shared" si="15"/>
        <v>5000</v>
      </c>
      <c r="U11" s="195"/>
      <c r="V11" s="198"/>
      <c r="W11" s="32"/>
      <c r="X11" s="32"/>
      <c r="Y11" s="32"/>
    </row>
    <row r="12" spans="1:25" s="196" customFormat="1" ht="39" customHeight="1">
      <c r="A12" s="34" t="s">
        <v>9</v>
      </c>
      <c r="B12" s="35" t="s">
        <v>94</v>
      </c>
      <c r="C12" s="8"/>
      <c r="D12" s="179"/>
      <c r="E12" s="37">
        <f t="shared" ref="E12:F12" si="16">SUM(E13:E17)</f>
        <v>5000</v>
      </c>
      <c r="F12" s="37">
        <f t="shared" si="16"/>
        <v>5000</v>
      </c>
      <c r="G12" s="37">
        <f t="shared" ref="G12" si="17">SUM(G13:G17)</f>
        <v>0</v>
      </c>
      <c r="H12" s="37">
        <f t="shared" ref="H12" si="18">SUM(H13:H17)</f>
        <v>0</v>
      </c>
      <c r="I12" s="37">
        <f t="shared" ref="I12" si="19">SUM(I13:I17)</f>
        <v>0</v>
      </c>
      <c r="J12" s="37">
        <f t="shared" ref="J12" si="20">SUM(J13:J17)</f>
        <v>0</v>
      </c>
      <c r="K12" s="37">
        <f t="shared" ref="K12" si="21">SUM(K13:K17)</f>
        <v>0</v>
      </c>
      <c r="L12" s="37">
        <f t="shared" ref="L12" si="22">SUM(L13:L17)</f>
        <v>0</v>
      </c>
      <c r="M12" s="37">
        <f t="shared" ref="M12" si="23">SUM(M13:M17)</f>
        <v>0</v>
      </c>
      <c r="N12" s="37">
        <f t="shared" ref="N12" si="24">SUM(N13:N17)</f>
        <v>0</v>
      </c>
      <c r="O12" s="37">
        <f t="shared" ref="O12" si="25">SUM(O13:O17)</f>
        <v>0</v>
      </c>
      <c r="P12" s="37">
        <f t="shared" ref="P12" si="26">SUM(P13:P17)</f>
        <v>0</v>
      </c>
      <c r="Q12" s="37">
        <f t="shared" ref="Q12" si="27">SUM(Q13:Q17)</f>
        <v>0</v>
      </c>
      <c r="R12" s="37">
        <f t="shared" ref="R12" si="28">SUM(R13:R17)</f>
        <v>0</v>
      </c>
      <c r="S12" s="37">
        <f t="shared" ref="S12:T12" si="29">SUM(S13:S17)</f>
        <v>5000</v>
      </c>
      <c r="T12" s="37">
        <f t="shared" si="29"/>
        <v>5000</v>
      </c>
      <c r="U12" s="38"/>
      <c r="V12" s="199"/>
      <c r="W12" s="32"/>
      <c r="X12" s="32"/>
      <c r="Y12" s="32"/>
    </row>
    <row r="13" spans="1:25" s="196" customFormat="1" ht="36" customHeight="1">
      <c r="A13" s="40" t="s">
        <v>13</v>
      </c>
      <c r="B13" s="192" t="s">
        <v>569</v>
      </c>
      <c r="C13" s="48">
        <v>2024</v>
      </c>
      <c r="D13" s="146"/>
      <c r="E13" s="46">
        <v>1200</v>
      </c>
      <c r="F13" s="46">
        <v>1200</v>
      </c>
      <c r="G13" s="21"/>
      <c r="H13" s="44"/>
      <c r="I13" s="44"/>
      <c r="J13" s="44"/>
      <c r="K13" s="45"/>
      <c r="L13" s="45"/>
      <c r="M13" s="46"/>
      <c r="N13" s="46"/>
      <c r="O13" s="46"/>
      <c r="P13" s="46"/>
      <c r="Q13" s="46"/>
      <c r="R13" s="3"/>
      <c r="S13" s="4">
        <f>F13</f>
        <v>1200</v>
      </c>
      <c r="T13" s="45">
        <f t="shared" ref="T13:T28" si="30">S13</f>
        <v>1200</v>
      </c>
      <c r="U13" s="13" t="s">
        <v>98</v>
      </c>
      <c r="V13" s="52"/>
      <c r="W13" s="32"/>
      <c r="X13" s="32"/>
      <c r="Y13" s="32"/>
    </row>
    <row r="14" spans="1:25" s="196" customFormat="1" ht="35.450000000000003" customHeight="1">
      <c r="A14" s="40" t="s">
        <v>22</v>
      </c>
      <c r="B14" s="49" t="s">
        <v>570</v>
      </c>
      <c r="C14" s="48">
        <v>2024</v>
      </c>
      <c r="D14" s="146"/>
      <c r="E14" s="193">
        <v>800</v>
      </c>
      <c r="F14" s="193">
        <v>800</v>
      </c>
      <c r="G14" s="21"/>
      <c r="H14" s="44"/>
      <c r="I14" s="44"/>
      <c r="J14" s="44"/>
      <c r="K14" s="45"/>
      <c r="L14" s="45"/>
      <c r="M14" s="46"/>
      <c r="N14" s="46"/>
      <c r="O14" s="46"/>
      <c r="P14" s="46"/>
      <c r="Q14" s="46"/>
      <c r="R14" s="3"/>
      <c r="S14" s="4">
        <f t="shared" ref="S14:S28" si="31">F14</f>
        <v>800</v>
      </c>
      <c r="T14" s="45">
        <f t="shared" si="30"/>
        <v>800</v>
      </c>
      <c r="U14" s="13" t="s">
        <v>98</v>
      </c>
      <c r="V14" s="52"/>
      <c r="W14" s="32"/>
      <c r="X14" s="32"/>
      <c r="Y14" s="32"/>
    </row>
    <row r="15" spans="1:25" s="196" customFormat="1" ht="50.45" customHeight="1">
      <c r="A15" s="40" t="s">
        <v>23</v>
      </c>
      <c r="B15" s="49" t="s">
        <v>571</v>
      </c>
      <c r="C15" s="11">
        <v>2024</v>
      </c>
      <c r="D15" s="146"/>
      <c r="E15" s="193">
        <v>950</v>
      </c>
      <c r="F15" s="193">
        <v>950</v>
      </c>
      <c r="G15" s="21"/>
      <c r="H15" s="44"/>
      <c r="I15" s="44"/>
      <c r="J15" s="44"/>
      <c r="K15" s="45"/>
      <c r="L15" s="45"/>
      <c r="M15" s="46"/>
      <c r="N15" s="46"/>
      <c r="O15" s="46"/>
      <c r="P15" s="46"/>
      <c r="Q15" s="46"/>
      <c r="R15" s="3"/>
      <c r="S15" s="4">
        <f t="shared" si="31"/>
        <v>950</v>
      </c>
      <c r="T15" s="45">
        <f t="shared" si="30"/>
        <v>950</v>
      </c>
      <c r="U15" s="13" t="s">
        <v>98</v>
      </c>
      <c r="V15" s="52"/>
      <c r="W15" s="32"/>
      <c r="X15" s="32"/>
      <c r="Y15" s="32"/>
    </row>
    <row r="16" spans="1:25" s="196" customFormat="1" ht="53.45" customHeight="1">
      <c r="A16" s="40" t="s">
        <v>34</v>
      </c>
      <c r="B16" s="49" t="s">
        <v>572</v>
      </c>
      <c r="C16" s="11">
        <v>2024</v>
      </c>
      <c r="D16" s="146"/>
      <c r="E16" s="193">
        <v>350</v>
      </c>
      <c r="F16" s="193">
        <v>350</v>
      </c>
      <c r="G16" s="21"/>
      <c r="H16" s="44"/>
      <c r="I16" s="44"/>
      <c r="J16" s="44"/>
      <c r="K16" s="45"/>
      <c r="L16" s="45"/>
      <c r="M16" s="46"/>
      <c r="N16" s="46"/>
      <c r="O16" s="46"/>
      <c r="P16" s="46"/>
      <c r="Q16" s="46"/>
      <c r="R16" s="3"/>
      <c r="S16" s="4">
        <f t="shared" si="31"/>
        <v>350</v>
      </c>
      <c r="T16" s="45">
        <f t="shared" si="30"/>
        <v>350</v>
      </c>
      <c r="U16" s="13" t="s">
        <v>98</v>
      </c>
      <c r="V16" s="52"/>
      <c r="W16" s="32"/>
      <c r="X16" s="32"/>
      <c r="Y16" s="32"/>
    </row>
    <row r="17" spans="1:25" s="196" customFormat="1" ht="36" customHeight="1">
      <c r="A17" s="40" t="s">
        <v>35</v>
      </c>
      <c r="B17" s="49" t="s">
        <v>573</v>
      </c>
      <c r="C17" s="48">
        <v>2024</v>
      </c>
      <c r="D17" s="146"/>
      <c r="E17" s="193">
        <v>1700</v>
      </c>
      <c r="F17" s="193">
        <v>1700</v>
      </c>
      <c r="G17" s="21"/>
      <c r="H17" s="44"/>
      <c r="I17" s="44"/>
      <c r="J17" s="44"/>
      <c r="K17" s="45"/>
      <c r="L17" s="45"/>
      <c r="M17" s="46"/>
      <c r="N17" s="46"/>
      <c r="O17" s="46"/>
      <c r="P17" s="46"/>
      <c r="Q17" s="46"/>
      <c r="R17" s="3"/>
      <c r="S17" s="4">
        <f t="shared" si="31"/>
        <v>1700</v>
      </c>
      <c r="T17" s="45">
        <f t="shared" si="30"/>
        <v>1700</v>
      </c>
      <c r="U17" s="13" t="s">
        <v>100</v>
      </c>
      <c r="V17" s="52"/>
      <c r="W17" s="32"/>
      <c r="X17" s="32"/>
      <c r="Y17" s="32"/>
    </row>
    <row r="18" spans="1:25" s="196" customFormat="1" ht="33.75" customHeight="1">
      <c r="A18" s="27" t="s">
        <v>22</v>
      </c>
      <c r="B18" s="6" t="s">
        <v>101</v>
      </c>
      <c r="C18" s="7"/>
      <c r="D18" s="197"/>
      <c r="E18" s="29">
        <f>E19</f>
        <v>11608</v>
      </c>
      <c r="F18" s="29">
        <f t="shared" ref="F18:T18" si="32">F19</f>
        <v>5000</v>
      </c>
      <c r="G18" s="29">
        <f t="shared" si="32"/>
        <v>6608</v>
      </c>
      <c r="H18" s="29">
        <f t="shared" si="32"/>
        <v>0</v>
      </c>
      <c r="I18" s="29">
        <f t="shared" si="32"/>
        <v>6608</v>
      </c>
      <c r="J18" s="29">
        <f t="shared" si="32"/>
        <v>0</v>
      </c>
      <c r="K18" s="29">
        <f t="shared" si="32"/>
        <v>0</v>
      </c>
      <c r="L18" s="29">
        <f t="shared" si="32"/>
        <v>0</v>
      </c>
      <c r="M18" s="29">
        <f t="shared" si="32"/>
        <v>0</v>
      </c>
      <c r="N18" s="29">
        <f t="shared" si="32"/>
        <v>0</v>
      </c>
      <c r="O18" s="29">
        <f t="shared" si="32"/>
        <v>5464</v>
      </c>
      <c r="P18" s="29">
        <f t="shared" si="32"/>
        <v>0</v>
      </c>
      <c r="Q18" s="29">
        <f t="shared" si="32"/>
        <v>1144</v>
      </c>
      <c r="R18" s="29">
        <f t="shared" si="32"/>
        <v>0</v>
      </c>
      <c r="S18" s="29">
        <f t="shared" si="32"/>
        <v>5000</v>
      </c>
      <c r="T18" s="29">
        <f t="shared" si="32"/>
        <v>5000</v>
      </c>
      <c r="U18" s="50"/>
      <c r="V18" s="199"/>
      <c r="W18" s="32"/>
      <c r="X18" s="32"/>
      <c r="Y18" s="32"/>
    </row>
    <row r="19" spans="1:25" s="196" customFormat="1" ht="39" customHeight="1">
      <c r="A19" s="34" t="s">
        <v>10</v>
      </c>
      <c r="B19" s="35" t="s">
        <v>94</v>
      </c>
      <c r="C19" s="8"/>
      <c r="D19" s="179"/>
      <c r="E19" s="37">
        <f t="shared" ref="E19:G19" si="33">SUM(E20:E20)</f>
        <v>11608</v>
      </c>
      <c r="F19" s="37">
        <f t="shared" si="33"/>
        <v>5000</v>
      </c>
      <c r="G19" s="37">
        <f t="shared" si="33"/>
        <v>6608</v>
      </c>
      <c r="H19" s="37">
        <f t="shared" ref="H19" si="34">SUM(H20:H20)</f>
        <v>0</v>
      </c>
      <c r="I19" s="37">
        <f t="shared" ref="I19" si="35">SUM(I20:I20)</f>
        <v>6608</v>
      </c>
      <c r="J19" s="37">
        <f t="shared" ref="J19" si="36">SUM(J20:J20)</f>
        <v>0</v>
      </c>
      <c r="K19" s="37">
        <f t="shared" ref="K19" si="37">SUM(K20:K20)</f>
        <v>0</v>
      </c>
      <c r="L19" s="37">
        <f t="shared" ref="L19" si="38">SUM(L20:L20)</f>
        <v>0</v>
      </c>
      <c r="M19" s="37">
        <f t="shared" ref="M19" si="39">SUM(M20:M20)</f>
        <v>0</v>
      </c>
      <c r="N19" s="37">
        <f t="shared" ref="N19" si="40">SUM(N20:N20)</f>
        <v>0</v>
      </c>
      <c r="O19" s="37">
        <f t="shared" ref="O19" si="41">SUM(O20:O20)</f>
        <v>5464</v>
      </c>
      <c r="P19" s="37">
        <f t="shared" ref="P19" si="42">SUM(P20:P20)</f>
        <v>0</v>
      </c>
      <c r="Q19" s="37">
        <f t="shared" ref="Q19" si="43">SUM(Q20:Q20)</f>
        <v>1144</v>
      </c>
      <c r="R19" s="37">
        <f t="shared" ref="R19" si="44">SUM(R20:R20)</f>
        <v>0</v>
      </c>
      <c r="S19" s="37">
        <f t="shared" ref="S19" si="45">SUM(S20:S20)</f>
        <v>5000</v>
      </c>
      <c r="T19" s="37">
        <f t="shared" ref="T19" si="46">SUM(T20:T20)</f>
        <v>5000</v>
      </c>
      <c r="U19" s="38"/>
      <c r="V19" s="199"/>
      <c r="W19" s="32"/>
      <c r="X19" s="32"/>
      <c r="Y19" s="32"/>
    </row>
    <row r="20" spans="1:25" s="64" customFormat="1" ht="39.6" customHeight="1">
      <c r="A20" s="40" t="s">
        <v>13</v>
      </c>
      <c r="B20" s="53" t="s">
        <v>141</v>
      </c>
      <c r="C20" s="13" t="s">
        <v>96</v>
      </c>
      <c r="D20" s="13"/>
      <c r="E20" s="45">
        <v>11608</v>
      </c>
      <c r="F20" s="45">
        <v>5000</v>
      </c>
      <c r="G20" s="45">
        <f>E20-F20</f>
        <v>6608</v>
      </c>
      <c r="H20" s="45"/>
      <c r="I20" s="46">
        <f>G20</f>
        <v>6608</v>
      </c>
      <c r="J20" s="46"/>
      <c r="K20" s="46"/>
      <c r="L20" s="46"/>
      <c r="M20" s="46"/>
      <c r="N20" s="46"/>
      <c r="O20" s="46">
        <v>5464</v>
      </c>
      <c r="P20" s="45"/>
      <c r="Q20" s="46">
        <f>G20-O20</f>
        <v>1144</v>
      </c>
      <c r="R20" s="3"/>
      <c r="S20" s="4">
        <f t="shared" si="31"/>
        <v>5000</v>
      </c>
      <c r="T20" s="45">
        <f t="shared" si="30"/>
        <v>5000</v>
      </c>
      <c r="U20" s="13" t="s">
        <v>100</v>
      </c>
      <c r="V20" s="13"/>
    </row>
    <row r="21" spans="1:25" s="196" customFormat="1" ht="25.5" customHeight="1">
      <c r="A21" s="27" t="s">
        <v>34</v>
      </c>
      <c r="B21" s="6" t="s">
        <v>155</v>
      </c>
      <c r="C21" s="7"/>
      <c r="D21" s="179"/>
      <c r="E21" s="29">
        <f>E22</f>
        <v>169257</v>
      </c>
      <c r="F21" s="29">
        <f t="shared" ref="F21:T21" si="47">F22</f>
        <v>151000</v>
      </c>
      <c r="G21" s="29">
        <f t="shared" si="47"/>
        <v>18257</v>
      </c>
      <c r="H21" s="29">
        <f t="shared" si="47"/>
        <v>0</v>
      </c>
      <c r="I21" s="29">
        <f t="shared" si="47"/>
        <v>18257</v>
      </c>
      <c r="J21" s="29">
        <f t="shared" si="47"/>
        <v>0</v>
      </c>
      <c r="K21" s="29">
        <f t="shared" si="47"/>
        <v>0</v>
      </c>
      <c r="L21" s="29">
        <f t="shared" si="47"/>
        <v>0</v>
      </c>
      <c r="M21" s="29">
        <f t="shared" si="47"/>
        <v>0</v>
      </c>
      <c r="N21" s="29">
        <f t="shared" si="47"/>
        <v>0</v>
      </c>
      <c r="O21" s="29">
        <f t="shared" si="47"/>
        <v>3324</v>
      </c>
      <c r="P21" s="29">
        <f t="shared" si="47"/>
        <v>1810</v>
      </c>
      <c r="Q21" s="29">
        <f t="shared" si="47"/>
        <v>13123</v>
      </c>
      <c r="R21" s="29">
        <f t="shared" si="47"/>
        <v>-1810</v>
      </c>
      <c r="S21" s="29">
        <f t="shared" si="47"/>
        <v>151000</v>
      </c>
      <c r="T21" s="29">
        <f t="shared" si="47"/>
        <v>151000</v>
      </c>
      <c r="U21" s="50"/>
      <c r="V21" s="199"/>
      <c r="W21" s="32"/>
      <c r="X21" s="32"/>
      <c r="Y21" s="32"/>
    </row>
    <row r="22" spans="1:25" s="196" customFormat="1" ht="39" customHeight="1">
      <c r="A22" s="34" t="s">
        <v>11</v>
      </c>
      <c r="B22" s="35" t="s">
        <v>94</v>
      </c>
      <c r="C22" s="8"/>
      <c r="D22" s="179"/>
      <c r="E22" s="37">
        <f>SUM(E23:E28)</f>
        <v>169257</v>
      </c>
      <c r="F22" s="37">
        <f t="shared" ref="F22:T22" si="48">SUM(F23:F28)</f>
        <v>151000</v>
      </c>
      <c r="G22" s="37">
        <f t="shared" si="48"/>
        <v>18257</v>
      </c>
      <c r="H22" s="37">
        <f t="shared" si="48"/>
        <v>0</v>
      </c>
      <c r="I22" s="37">
        <f t="shared" si="48"/>
        <v>18257</v>
      </c>
      <c r="J22" s="37">
        <f t="shared" si="48"/>
        <v>0</v>
      </c>
      <c r="K22" s="37">
        <f t="shared" si="48"/>
        <v>0</v>
      </c>
      <c r="L22" s="37">
        <f t="shared" si="48"/>
        <v>0</v>
      </c>
      <c r="M22" s="37">
        <f t="shared" si="48"/>
        <v>0</v>
      </c>
      <c r="N22" s="37">
        <f t="shared" si="48"/>
        <v>0</v>
      </c>
      <c r="O22" s="37">
        <f t="shared" si="48"/>
        <v>3324</v>
      </c>
      <c r="P22" s="37">
        <f t="shared" si="48"/>
        <v>1810</v>
      </c>
      <c r="Q22" s="37">
        <f t="shared" si="48"/>
        <v>13123</v>
      </c>
      <c r="R22" s="37">
        <f t="shared" si="48"/>
        <v>-1810</v>
      </c>
      <c r="S22" s="37">
        <f t="shared" si="48"/>
        <v>151000</v>
      </c>
      <c r="T22" s="37">
        <f t="shared" si="48"/>
        <v>151000</v>
      </c>
      <c r="U22" s="38"/>
      <c r="V22" s="199"/>
      <c r="W22" s="32"/>
      <c r="X22" s="32"/>
      <c r="Y22" s="32"/>
    </row>
    <row r="23" spans="1:25" s="64" customFormat="1" ht="35.450000000000003" customHeight="1">
      <c r="A23" s="40" t="s">
        <v>13</v>
      </c>
      <c r="B23" s="9" t="s">
        <v>213</v>
      </c>
      <c r="C23" s="99" t="s">
        <v>73</v>
      </c>
      <c r="D23" s="13"/>
      <c r="E23" s="45">
        <v>28000</v>
      </c>
      <c r="F23" s="45">
        <v>18000</v>
      </c>
      <c r="G23" s="45">
        <f t="shared" ref="G23" si="49">H23+I23</f>
        <v>10000</v>
      </c>
      <c r="H23" s="45"/>
      <c r="I23" s="46">
        <v>10000</v>
      </c>
      <c r="J23" s="46"/>
      <c r="K23" s="46"/>
      <c r="L23" s="46"/>
      <c r="M23" s="46"/>
      <c r="N23" s="45"/>
      <c r="O23" s="46"/>
      <c r="P23" s="45">
        <v>1810</v>
      </c>
      <c r="Q23" s="46">
        <f>I23-P23</f>
        <v>8190</v>
      </c>
      <c r="R23" s="3">
        <f>H23-P23</f>
        <v>-1810</v>
      </c>
      <c r="S23" s="4">
        <f t="shared" si="31"/>
        <v>18000</v>
      </c>
      <c r="T23" s="45">
        <f t="shared" si="30"/>
        <v>18000</v>
      </c>
      <c r="U23" s="13" t="s">
        <v>100</v>
      </c>
      <c r="V23" s="75"/>
    </row>
    <row r="24" spans="1:25" s="64" customFormat="1" ht="58.9" customHeight="1">
      <c r="A24" s="40" t="s">
        <v>22</v>
      </c>
      <c r="B24" s="200" t="s">
        <v>214</v>
      </c>
      <c r="C24" s="99" t="s">
        <v>73</v>
      </c>
      <c r="D24" s="13"/>
      <c r="E24" s="45">
        <v>21757</v>
      </c>
      <c r="F24" s="45">
        <v>18000</v>
      </c>
      <c r="G24" s="45">
        <v>3757</v>
      </c>
      <c r="H24" s="45"/>
      <c r="I24" s="46">
        <f>G24</f>
        <v>3757</v>
      </c>
      <c r="J24" s="46"/>
      <c r="K24" s="46"/>
      <c r="L24" s="46"/>
      <c r="M24" s="46"/>
      <c r="N24" s="45"/>
      <c r="O24" s="46"/>
      <c r="P24" s="45"/>
      <c r="Q24" s="46">
        <f>G24</f>
        <v>3757</v>
      </c>
      <c r="R24" s="3"/>
      <c r="S24" s="4">
        <f t="shared" si="31"/>
        <v>18000</v>
      </c>
      <c r="T24" s="45">
        <f t="shared" si="30"/>
        <v>18000</v>
      </c>
      <c r="U24" s="13"/>
      <c r="V24" s="75"/>
    </row>
    <row r="25" spans="1:25" s="64" customFormat="1" ht="35.450000000000003" customHeight="1">
      <c r="A25" s="40" t="s">
        <v>23</v>
      </c>
      <c r="B25" s="53" t="s">
        <v>215</v>
      </c>
      <c r="C25" s="75" t="s">
        <v>70</v>
      </c>
      <c r="D25" s="13"/>
      <c r="E25" s="45">
        <v>14500</v>
      </c>
      <c r="F25" s="45">
        <v>10000</v>
      </c>
      <c r="G25" s="45">
        <f>E25-F25</f>
        <v>4500</v>
      </c>
      <c r="H25" s="45"/>
      <c r="I25" s="46">
        <f>G25</f>
        <v>4500</v>
      </c>
      <c r="J25" s="46"/>
      <c r="K25" s="46"/>
      <c r="L25" s="46"/>
      <c r="M25" s="46"/>
      <c r="N25" s="45"/>
      <c r="O25" s="46">
        <f>13324-10000</f>
        <v>3324</v>
      </c>
      <c r="P25" s="45"/>
      <c r="Q25" s="46">
        <f>G25-O25</f>
        <v>1176</v>
      </c>
      <c r="R25" s="3"/>
      <c r="S25" s="4">
        <f t="shared" si="31"/>
        <v>10000</v>
      </c>
      <c r="T25" s="45">
        <f t="shared" si="30"/>
        <v>10000</v>
      </c>
      <c r="U25" s="13" t="s">
        <v>100</v>
      </c>
      <c r="V25" s="75"/>
    </row>
    <row r="26" spans="1:25" s="64" customFormat="1" ht="48" customHeight="1">
      <c r="A26" s="40" t="s">
        <v>34</v>
      </c>
      <c r="B26" s="53" t="s">
        <v>574</v>
      </c>
      <c r="C26" s="13">
        <v>2024</v>
      </c>
      <c r="D26" s="13"/>
      <c r="E26" s="194">
        <v>7000</v>
      </c>
      <c r="F26" s="194">
        <v>7000</v>
      </c>
      <c r="G26" s="21"/>
      <c r="H26" s="45"/>
      <c r="I26" s="46"/>
      <c r="J26" s="46"/>
      <c r="K26" s="46"/>
      <c r="L26" s="46"/>
      <c r="M26" s="46"/>
      <c r="N26" s="45"/>
      <c r="O26" s="46"/>
      <c r="P26" s="45"/>
      <c r="Q26" s="46"/>
      <c r="R26" s="3"/>
      <c r="S26" s="4">
        <f t="shared" si="31"/>
        <v>7000</v>
      </c>
      <c r="T26" s="45">
        <f t="shared" si="30"/>
        <v>7000</v>
      </c>
      <c r="U26" s="13" t="s">
        <v>100</v>
      </c>
      <c r="V26" s="75"/>
    </row>
    <row r="27" spans="1:25" s="64" customFormat="1" ht="48" customHeight="1">
      <c r="A27" s="40" t="s">
        <v>35</v>
      </c>
      <c r="B27" s="53" t="s">
        <v>575</v>
      </c>
      <c r="C27" s="13" t="s">
        <v>74</v>
      </c>
      <c r="D27" s="13"/>
      <c r="E27" s="194">
        <v>18000</v>
      </c>
      <c r="F27" s="194">
        <v>18000</v>
      </c>
      <c r="G27" s="21"/>
      <c r="H27" s="45"/>
      <c r="I27" s="46"/>
      <c r="J27" s="46"/>
      <c r="K27" s="46"/>
      <c r="L27" s="46"/>
      <c r="M27" s="46"/>
      <c r="N27" s="45"/>
      <c r="O27" s="46"/>
      <c r="P27" s="45"/>
      <c r="Q27" s="46"/>
      <c r="R27" s="3"/>
      <c r="S27" s="4">
        <f t="shared" si="31"/>
        <v>18000</v>
      </c>
      <c r="T27" s="45">
        <f t="shared" si="30"/>
        <v>18000</v>
      </c>
      <c r="U27" s="13" t="s">
        <v>100</v>
      </c>
      <c r="V27" s="75"/>
    </row>
    <row r="28" spans="1:25" s="64" customFormat="1" ht="48" customHeight="1">
      <c r="A28" s="40" t="s">
        <v>36</v>
      </c>
      <c r="B28" s="53" t="s">
        <v>576</v>
      </c>
      <c r="C28" s="13" t="s">
        <v>73</v>
      </c>
      <c r="D28" s="13"/>
      <c r="E28" s="194">
        <v>80000</v>
      </c>
      <c r="F28" s="194">
        <v>80000</v>
      </c>
      <c r="G28" s="21"/>
      <c r="H28" s="45"/>
      <c r="I28" s="46"/>
      <c r="J28" s="46"/>
      <c r="K28" s="46"/>
      <c r="L28" s="46"/>
      <c r="M28" s="46"/>
      <c r="N28" s="45"/>
      <c r="O28" s="46"/>
      <c r="P28" s="45"/>
      <c r="Q28" s="46"/>
      <c r="R28" s="3"/>
      <c r="S28" s="4">
        <f t="shared" si="31"/>
        <v>80000</v>
      </c>
      <c r="T28" s="45">
        <f t="shared" si="30"/>
        <v>80000</v>
      </c>
      <c r="U28" s="13" t="s">
        <v>100</v>
      </c>
      <c r="V28" s="75"/>
    </row>
    <row r="29" spans="1:25">
      <c r="B29" s="87"/>
      <c r="C29" s="86"/>
      <c r="D29" s="86"/>
      <c r="E29" s="89"/>
      <c r="F29" s="89"/>
      <c r="G29" s="89"/>
      <c r="H29" s="90"/>
      <c r="I29" s="89"/>
      <c r="J29" s="89"/>
      <c r="K29" s="89"/>
      <c r="L29" s="89"/>
      <c r="U29" s="86"/>
    </row>
    <row r="30" spans="1:25">
      <c r="B30" s="87"/>
      <c r="C30" s="86"/>
      <c r="D30" s="86"/>
      <c r="E30" s="89"/>
      <c r="F30" s="89"/>
      <c r="G30" s="89"/>
      <c r="H30" s="89"/>
      <c r="I30" s="89"/>
      <c r="J30" s="89"/>
      <c r="K30" s="89"/>
      <c r="L30" s="89"/>
      <c r="U30" s="86"/>
    </row>
    <row r="31" spans="1:25">
      <c r="B31" s="87"/>
      <c r="C31" s="86"/>
      <c r="D31" s="86"/>
      <c r="E31" s="89"/>
      <c r="F31" s="89"/>
      <c r="G31" s="89"/>
      <c r="H31" s="89"/>
      <c r="I31" s="89"/>
      <c r="J31" s="89"/>
      <c r="K31" s="89"/>
      <c r="L31" s="89"/>
      <c r="U31" s="86"/>
    </row>
    <row r="32" spans="1:25">
      <c r="B32" s="87"/>
      <c r="C32" s="86"/>
      <c r="D32" s="86"/>
      <c r="E32" s="89"/>
      <c r="F32" s="89"/>
      <c r="G32" s="89"/>
      <c r="H32" s="89"/>
      <c r="I32" s="89"/>
      <c r="J32" s="89"/>
      <c r="K32" s="89"/>
      <c r="L32" s="89"/>
      <c r="U32" s="86"/>
    </row>
    <row r="33" spans="2:21">
      <c r="B33" s="87"/>
      <c r="C33" s="86"/>
      <c r="D33" s="86"/>
      <c r="E33" s="89"/>
      <c r="F33" s="89"/>
      <c r="G33" s="89"/>
      <c r="H33" s="89"/>
      <c r="I33" s="89"/>
      <c r="J33" s="89"/>
      <c r="K33" s="89"/>
      <c r="L33" s="89"/>
      <c r="U33" s="86"/>
    </row>
    <row r="34" spans="2:21">
      <c r="B34" s="87"/>
      <c r="C34" s="86"/>
      <c r="D34" s="86"/>
      <c r="E34" s="89"/>
      <c r="F34" s="89"/>
      <c r="G34" s="89"/>
      <c r="H34" s="89"/>
      <c r="I34" s="89"/>
      <c r="J34" s="89"/>
      <c r="K34" s="89"/>
      <c r="L34" s="89"/>
      <c r="U34" s="86"/>
    </row>
    <row r="35" spans="2:21">
      <c r="B35" s="87"/>
      <c r="C35" s="86"/>
      <c r="D35" s="86"/>
      <c r="E35" s="89"/>
      <c r="F35" s="89"/>
      <c r="G35" s="89"/>
      <c r="H35" s="89"/>
      <c r="I35" s="89"/>
      <c r="J35" s="89"/>
      <c r="K35" s="89"/>
      <c r="L35" s="89"/>
      <c r="U35" s="86"/>
    </row>
    <row r="36" spans="2:21">
      <c r="B36" s="87"/>
      <c r="C36" s="86"/>
      <c r="D36" s="86"/>
      <c r="E36" s="89"/>
      <c r="F36" s="89"/>
      <c r="G36" s="89"/>
      <c r="H36" s="89"/>
      <c r="I36" s="89"/>
      <c r="J36" s="89"/>
      <c r="K36" s="89"/>
      <c r="L36" s="89"/>
      <c r="U36" s="86"/>
    </row>
    <row r="37" spans="2:21">
      <c r="B37" s="87"/>
      <c r="C37" s="86"/>
      <c r="D37" s="86"/>
      <c r="E37" s="89"/>
      <c r="F37" s="89"/>
      <c r="G37" s="89"/>
      <c r="H37" s="89"/>
      <c r="I37" s="89"/>
      <c r="J37" s="89"/>
      <c r="K37" s="89"/>
      <c r="L37" s="89"/>
      <c r="U37" s="86"/>
    </row>
    <row r="38" spans="2:21">
      <c r="B38" s="87"/>
      <c r="C38" s="86"/>
      <c r="D38" s="86"/>
      <c r="E38" s="89"/>
      <c r="F38" s="89"/>
      <c r="G38" s="89"/>
      <c r="H38" s="89"/>
      <c r="I38" s="89"/>
      <c r="J38" s="89"/>
      <c r="K38" s="89"/>
      <c r="L38" s="89"/>
      <c r="U38" s="86"/>
    </row>
    <row r="39" spans="2:21">
      <c r="B39" s="87"/>
      <c r="C39" s="86"/>
      <c r="D39" s="86"/>
      <c r="E39" s="89"/>
      <c r="F39" s="89"/>
      <c r="G39" s="89"/>
      <c r="H39" s="89"/>
      <c r="I39" s="89"/>
      <c r="J39" s="89"/>
      <c r="K39" s="89"/>
      <c r="L39" s="89"/>
      <c r="U39" s="86"/>
    </row>
    <row r="40" spans="2:21">
      <c r="B40" s="87"/>
      <c r="C40" s="86"/>
      <c r="D40" s="86"/>
      <c r="E40" s="89"/>
      <c r="F40" s="89"/>
      <c r="G40" s="89"/>
      <c r="H40" s="89"/>
      <c r="I40" s="89"/>
      <c r="J40" s="89"/>
      <c r="K40" s="89"/>
      <c r="L40" s="89"/>
      <c r="U40" s="86"/>
    </row>
    <row r="41" spans="2:21">
      <c r="B41" s="87"/>
      <c r="C41" s="86"/>
      <c r="D41" s="86"/>
      <c r="E41" s="89"/>
      <c r="F41" s="89"/>
      <c r="G41" s="89"/>
      <c r="H41" s="89"/>
      <c r="I41" s="89"/>
      <c r="J41" s="89"/>
      <c r="K41" s="89"/>
      <c r="L41" s="89"/>
      <c r="U41" s="86"/>
    </row>
    <row r="42" spans="2:21">
      <c r="B42" s="87"/>
      <c r="C42" s="86"/>
      <c r="D42" s="86"/>
      <c r="E42" s="89"/>
      <c r="F42" s="89"/>
      <c r="G42" s="89"/>
      <c r="H42" s="89"/>
      <c r="I42" s="89"/>
      <c r="J42" s="89"/>
      <c r="K42" s="89"/>
      <c r="L42" s="89"/>
      <c r="U42" s="86"/>
    </row>
    <row r="43" spans="2:21">
      <c r="B43" s="87"/>
      <c r="C43" s="86"/>
      <c r="D43" s="86"/>
      <c r="E43" s="89"/>
      <c r="F43" s="89"/>
      <c r="G43" s="89"/>
      <c r="H43" s="89"/>
      <c r="I43" s="89"/>
      <c r="J43" s="89"/>
      <c r="K43" s="89"/>
      <c r="L43" s="89"/>
      <c r="U43" s="86"/>
    </row>
    <row r="44" spans="2:21">
      <c r="B44" s="87"/>
      <c r="C44" s="86"/>
      <c r="D44" s="86"/>
      <c r="E44" s="89"/>
      <c r="F44" s="89"/>
      <c r="G44" s="89"/>
      <c r="H44" s="89"/>
      <c r="I44" s="89"/>
      <c r="J44" s="89"/>
      <c r="K44" s="89"/>
      <c r="L44" s="89"/>
      <c r="U44" s="86"/>
    </row>
    <row r="45" spans="2:21">
      <c r="B45" s="87"/>
      <c r="C45" s="86"/>
      <c r="D45" s="86"/>
      <c r="E45" s="89"/>
      <c r="F45" s="89"/>
      <c r="G45" s="89"/>
      <c r="H45" s="89"/>
      <c r="I45" s="89"/>
      <c r="J45" s="89"/>
      <c r="K45" s="89"/>
      <c r="L45" s="89"/>
      <c r="U45" s="86"/>
    </row>
    <row r="46" spans="2:21">
      <c r="B46" s="87"/>
      <c r="C46" s="86"/>
      <c r="D46" s="86"/>
      <c r="E46" s="89"/>
      <c r="F46" s="89"/>
      <c r="G46" s="89"/>
      <c r="H46" s="89"/>
      <c r="I46" s="89"/>
      <c r="J46" s="89"/>
      <c r="K46" s="89"/>
      <c r="L46" s="89"/>
      <c r="U46" s="86"/>
    </row>
    <row r="47" spans="2:21">
      <c r="B47" s="87"/>
      <c r="C47" s="86"/>
      <c r="D47" s="86"/>
      <c r="E47" s="89"/>
      <c r="F47" s="89"/>
      <c r="G47" s="89"/>
      <c r="H47" s="89"/>
      <c r="I47" s="89"/>
      <c r="J47" s="89"/>
      <c r="K47" s="89"/>
      <c r="L47" s="89"/>
      <c r="U47" s="86"/>
    </row>
    <row r="48" spans="2:21">
      <c r="B48" s="87"/>
      <c r="C48" s="86"/>
      <c r="D48" s="86"/>
      <c r="E48" s="89"/>
      <c r="F48" s="89"/>
      <c r="G48" s="89"/>
      <c r="H48" s="89"/>
      <c r="I48" s="89"/>
      <c r="J48" s="89"/>
      <c r="K48" s="89"/>
      <c r="L48" s="89"/>
      <c r="U48" s="86"/>
    </row>
    <row r="49" spans="2:21">
      <c r="B49" s="87"/>
      <c r="C49" s="86"/>
      <c r="D49" s="86"/>
      <c r="E49" s="89"/>
      <c r="F49" s="89"/>
      <c r="G49" s="89"/>
      <c r="H49" s="89"/>
      <c r="I49" s="89"/>
      <c r="J49" s="89"/>
      <c r="K49" s="89"/>
      <c r="L49" s="89"/>
      <c r="U49" s="86"/>
    </row>
    <row r="50" spans="2:21">
      <c r="B50" s="87"/>
      <c r="C50" s="86"/>
      <c r="D50" s="86"/>
      <c r="E50" s="89"/>
      <c r="F50" s="89"/>
      <c r="G50" s="89"/>
      <c r="H50" s="89"/>
      <c r="I50" s="89"/>
      <c r="J50" s="89"/>
      <c r="K50" s="89"/>
      <c r="L50" s="89"/>
      <c r="U50" s="86"/>
    </row>
    <row r="51" spans="2:21">
      <c r="B51" s="87"/>
      <c r="C51" s="86"/>
      <c r="D51" s="86"/>
      <c r="E51" s="89"/>
      <c r="F51" s="89"/>
      <c r="G51" s="89"/>
      <c r="H51" s="89"/>
      <c r="I51" s="89"/>
      <c r="J51" s="89"/>
      <c r="K51" s="89"/>
      <c r="L51" s="89"/>
      <c r="U51" s="86"/>
    </row>
    <row r="52" spans="2:21">
      <c r="B52" s="87"/>
      <c r="C52" s="86"/>
      <c r="D52" s="86"/>
      <c r="E52" s="89"/>
      <c r="F52" s="89"/>
      <c r="G52" s="89"/>
      <c r="H52" s="89"/>
      <c r="I52" s="89"/>
      <c r="J52" s="89"/>
      <c r="K52" s="89"/>
      <c r="L52" s="89"/>
      <c r="U52" s="86"/>
    </row>
    <row r="53" spans="2:21">
      <c r="B53" s="87"/>
      <c r="C53" s="86"/>
      <c r="D53" s="86"/>
      <c r="E53" s="89"/>
      <c r="F53" s="89"/>
      <c r="G53" s="89"/>
      <c r="H53" s="89"/>
      <c r="I53" s="89"/>
      <c r="J53" s="89"/>
      <c r="K53" s="89"/>
      <c r="L53" s="89"/>
      <c r="U53" s="86"/>
    </row>
    <row r="54" spans="2:21">
      <c r="B54" s="87"/>
      <c r="C54" s="86"/>
      <c r="D54" s="86"/>
      <c r="E54" s="89"/>
      <c r="F54" s="89"/>
      <c r="G54" s="89"/>
      <c r="H54" s="89"/>
      <c r="I54" s="89"/>
      <c r="J54" s="89"/>
      <c r="K54" s="89"/>
      <c r="L54" s="89"/>
      <c r="U54" s="86"/>
    </row>
    <row r="55" spans="2:21">
      <c r="B55" s="87"/>
      <c r="C55" s="86"/>
      <c r="D55" s="86"/>
      <c r="E55" s="89"/>
      <c r="F55" s="89"/>
      <c r="G55" s="89"/>
      <c r="H55" s="89"/>
      <c r="I55" s="89"/>
      <c r="J55" s="89"/>
      <c r="K55" s="89"/>
      <c r="L55" s="89"/>
      <c r="U55" s="86"/>
    </row>
    <row r="56" spans="2:21">
      <c r="B56" s="87"/>
      <c r="C56" s="86"/>
      <c r="D56" s="86"/>
      <c r="E56" s="89"/>
      <c r="F56" s="89"/>
      <c r="G56" s="89"/>
      <c r="H56" s="89"/>
      <c r="I56" s="89"/>
      <c r="J56" s="89"/>
      <c r="K56" s="89"/>
      <c r="L56" s="89"/>
      <c r="U56" s="86"/>
    </row>
    <row r="57" spans="2:21">
      <c r="B57" s="87"/>
      <c r="C57" s="86"/>
      <c r="D57" s="86"/>
      <c r="E57" s="89"/>
      <c r="F57" s="89"/>
      <c r="G57" s="89"/>
      <c r="H57" s="89"/>
      <c r="I57" s="89"/>
      <c r="J57" s="89"/>
      <c r="K57" s="89"/>
      <c r="L57" s="89"/>
      <c r="U57" s="86"/>
    </row>
    <row r="58" spans="2:21">
      <c r="B58" s="87"/>
      <c r="C58" s="86"/>
      <c r="D58" s="86"/>
      <c r="E58" s="89"/>
      <c r="F58" s="89"/>
      <c r="G58" s="89"/>
      <c r="H58" s="89"/>
      <c r="I58" s="89"/>
      <c r="J58" s="89"/>
      <c r="K58" s="89"/>
      <c r="L58" s="89"/>
      <c r="U58" s="86"/>
    </row>
    <row r="59" spans="2:21">
      <c r="B59" s="87"/>
      <c r="C59" s="86"/>
      <c r="D59" s="86"/>
      <c r="E59" s="89"/>
      <c r="F59" s="89"/>
      <c r="G59" s="89"/>
      <c r="H59" s="89"/>
      <c r="I59" s="89"/>
      <c r="J59" s="89"/>
      <c r="K59" s="89"/>
      <c r="L59" s="89"/>
      <c r="U59" s="86"/>
    </row>
    <row r="60" spans="2:21">
      <c r="B60" s="87"/>
      <c r="C60" s="86"/>
      <c r="D60" s="86"/>
      <c r="E60" s="89"/>
      <c r="F60" s="89"/>
      <c r="G60" s="89"/>
      <c r="H60" s="89"/>
      <c r="I60" s="89"/>
      <c r="J60" s="89"/>
      <c r="K60" s="89"/>
      <c r="L60" s="89"/>
      <c r="U60" s="86"/>
    </row>
    <row r="61" spans="2:21">
      <c r="B61" s="87"/>
      <c r="C61" s="86"/>
      <c r="D61" s="86"/>
      <c r="E61" s="89"/>
      <c r="F61" s="89"/>
      <c r="G61" s="89"/>
      <c r="H61" s="89"/>
      <c r="I61" s="89"/>
      <c r="J61" s="89"/>
      <c r="K61" s="89"/>
      <c r="L61" s="89"/>
      <c r="U61" s="86"/>
    </row>
    <row r="62" spans="2:21">
      <c r="B62" s="87"/>
      <c r="C62" s="86"/>
      <c r="D62" s="86"/>
      <c r="E62" s="89"/>
      <c r="F62" s="89"/>
      <c r="G62" s="89"/>
      <c r="H62" s="89"/>
      <c r="I62" s="89"/>
      <c r="J62" s="89"/>
      <c r="K62" s="89"/>
      <c r="L62" s="89"/>
      <c r="U62" s="86"/>
    </row>
    <row r="63" spans="2:21">
      <c r="B63" s="87"/>
      <c r="C63" s="86"/>
      <c r="D63" s="86"/>
      <c r="E63" s="89"/>
      <c r="F63" s="89"/>
      <c r="G63" s="89"/>
      <c r="H63" s="89"/>
      <c r="I63" s="89"/>
      <c r="J63" s="89"/>
      <c r="K63" s="89"/>
      <c r="L63" s="89"/>
      <c r="U63" s="86"/>
    </row>
    <row r="64" spans="2:21">
      <c r="B64" s="87"/>
      <c r="C64" s="86"/>
      <c r="D64" s="86"/>
      <c r="E64" s="89"/>
      <c r="F64" s="89"/>
      <c r="G64" s="89"/>
      <c r="H64" s="89"/>
      <c r="I64" s="89"/>
      <c r="J64" s="89"/>
      <c r="K64" s="89"/>
      <c r="L64" s="89"/>
      <c r="U64" s="86"/>
    </row>
    <row r="65" spans="2:21">
      <c r="B65" s="87"/>
      <c r="C65" s="86"/>
      <c r="D65" s="86"/>
      <c r="E65" s="89"/>
      <c r="F65" s="89"/>
      <c r="G65" s="89"/>
      <c r="H65" s="89"/>
      <c r="I65" s="89"/>
      <c r="J65" s="89"/>
      <c r="K65" s="89"/>
      <c r="L65" s="89"/>
      <c r="U65" s="86"/>
    </row>
    <row r="66" spans="2:21">
      <c r="B66" s="87"/>
      <c r="C66" s="86"/>
      <c r="D66" s="86"/>
      <c r="E66" s="89"/>
      <c r="F66" s="89"/>
      <c r="G66" s="89"/>
      <c r="H66" s="89"/>
      <c r="I66" s="89"/>
      <c r="J66" s="89"/>
      <c r="K66" s="89"/>
      <c r="L66" s="89"/>
      <c r="U66" s="86"/>
    </row>
    <row r="67" spans="2:21">
      <c r="B67" s="87"/>
      <c r="C67" s="86"/>
      <c r="D67" s="86"/>
      <c r="E67" s="89"/>
      <c r="F67" s="89"/>
      <c r="G67" s="89"/>
      <c r="H67" s="89"/>
      <c r="I67" s="89"/>
      <c r="J67" s="89"/>
      <c r="K67" s="89"/>
      <c r="L67" s="89"/>
      <c r="U67" s="86"/>
    </row>
    <row r="68" spans="2:21">
      <c r="B68" s="87"/>
      <c r="C68" s="86"/>
      <c r="D68" s="86"/>
      <c r="E68" s="89"/>
      <c r="F68" s="89"/>
      <c r="G68" s="89"/>
      <c r="H68" s="89"/>
      <c r="I68" s="89"/>
      <c r="J68" s="89"/>
      <c r="K68" s="89"/>
      <c r="L68" s="89"/>
      <c r="U68" s="86"/>
    </row>
    <row r="69" spans="2:21">
      <c r="B69" s="87"/>
      <c r="C69" s="86"/>
      <c r="D69" s="86"/>
      <c r="E69" s="89"/>
      <c r="F69" s="89"/>
      <c r="G69" s="89"/>
      <c r="H69" s="89"/>
      <c r="I69" s="89"/>
      <c r="J69" s="89"/>
      <c r="K69" s="89"/>
      <c r="L69" s="89"/>
      <c r="U69" s="86"/>
    </row>
    <row r="70" spans="2:21">
      <c r="B70" s="87"/>
      <c r="C70" s="86"/>
      <c r="D70" s="86"/>
      <c r="E70" s="89"/>
      <c r="F70" s="89"/>
      <c r="G70" s="89"/>
      <c r="H70" s="89"/>
      <c r="I70" s="89"/>
      <c r="J70" s="89"/>
      <c r="K70" s="89"/>
      <c r="L70" s="89"/>
      <c r="U70" s="86"/>
    </row>
    <row r="71" spans="2:21">
      <c r="B71" s="87"/>
      <c r="C71" s="86"/>
      <c r="D71" s="86"/>
      <c r="E71" s="89"/>
      <c r="F71" s="89"/>
      <c r="G71" s="89"/>
      <c r="H71" s="89"/>
      <c r="I71" s="89"/>
      <c r="J71" s="89"/>
      <c r="K71" s="89"/>
      <c r="L71" s="89"/>
      <c r="U71" s="86"/>
    </row>
    <row r="72" spans="2:21">
      <c r="B72" s="87"/>
      <c r="C72" s="86"/>
      <c r="D72" s="86"/>
      <c r="E72" s="89"/>
      <c r="F72" s="89"/>
      <c r="G72" s="89"/>
      <c r="H72" s="89"/>
      <c r="I72" s="89"/>
      <c r="J72" s="89"/>
      <c r="K72" s="89"/>
      <c r="L72" s="89"/>
      <c r="U72" s="86"/>
    </row>
    <row r="73" spans="2:21">
      <c r="B73" s="87"/>
      <c r="C73" s="86"/>
      <c r="D73" s="86"/>
      <c r="E73" s="89"/>
      <c r="F73" s="89"/>
      <c r="G73" s="89"/>
      <c r="H73" s="89"/>
      <c r="I73" s="89"/>
      <c r="J73" s="89"/>
      <c r="K73" s="89"/>
      <c r="L73" s="89"/>
      <c r="U73" s="86"/>
    </row>
    <row r="74" spans="2:21">
      <c r="B74" s="87"/>
      <c r="C74" s="86"/>
      <c r="D74" s="86"/>
      <c r="E74" s="89"/>
      <c r="F74" s="89"/>
      <c r="G74" s="89"/>
      <c r="H74" s="89"/>
      <c r="I74" s="89"/>
      <c r="J74" s="89"/>
      <c r="K74" s="89"/>
      <c r="L74" s="89"/>
      <c r="U74" s="86"/>
    </row>
    <row r="75" spans="2:21">
      <c r="B75" s="87"/>
      <c r="C75" s="86"/>
      <c r="D75" s="86"/>
      <c r="E75" s="89"/>
      <c r="F75" s="89"/>
      <c r="G75" s="89"/>
      <c r="H75" s="89"/>
      <c r="I75" s="89"/>
      <c r="J75" s="89"/>
      <c r="K75" s="89"/>
      <c r="L75" s="89"/>
      <c r="U75" s="86"/>
    </row>
    <row r="76" spans="2:21">
      <c r="B76" s="87"/>
      <c r="C76" s="86"/>
      <c r="D76" s="86"/>
      <c r="E76" s="89"/>
      <c r="F76" s="89"/>
      <c r="G76" s="89"/>
      <c r="H76" s="89"/>
      <c r="I76" s="89"/>
      <c r="J76" s="89"/>
      <c r="K76" s="89"/>
      <c r="L76" s="89"/>
      <c r="U76" s="86"/>
    </row>
    <row r="77" spans="2:21">
      <c r="B77" s="87"/>
      <c r="C77" s="86"/>
      <c r="D77" s="86"/>
      <c r="E77" s="89"/>
      <c r="F77" s="89"/>
      <c r="G77" s="89"/>
      <c r="H77" s="89"/>
      <c r="I77" s="89"/>
      <c r="J77" s="89"/>
      <c r="K77" s="89"/>
      <c r="L77" s="89"/>
      <c r="U77" s="86"/>
    </row>
    <row r="78" spans="2:21">
      <c r="B78" s="87"/>
      <c r="C78" s="86"/>
      <c r="D78" s="86"/>
      <c r="E78" s="89"/>
      <c r="F78" s="89"/>
      <c r="G78" s="89"/>
      <c r="H78" s="89"/>
      <c r="I78" s="89"/>
      <c r="J78" s="89"/>
      <c r="K78" s="89"/>
      <c r="L78" s="89"/>
      <c r="U78" s="86"/>
    </row>
    <row r="79" spans="2:21">
      <c r="B79" s="87"/>
      <c r="C79" s="86"/>
      <c r="D79" s="86"/>
      <c r="E79" s="89"/>
      <c r="F79" s="89"/>
      <c r="G79" s="89"/>
      <c r="H79" s="89"/>
      <c r="I79" s="89"/>
      <c r="J79" s="89"/>
      <c r="K79" s="89"/>
      <c r="L79" s="89"/>
      <c r="U79" s="86"/>
    </row>
    <row r="80" spans="2:21">
      <c r="B80" s="87"/>
      <c r="C80" s="86"/>
      <c r="D80" s="86"/>
      <c r="E80" s="89"/>
      <c r="F80" s="89"/>
      <c r="G80" s="89"/>
      <c r="H80" s="89"/>
      <c r="I80" s="89"/>
      <c r="J80" s="89"/>
      <c r="K80" s="89"/>
      <c r="L80" s="89"/>
      <c r="U80" s="86"/>
    </row>
    <row r="81" spans="2:21">
      <c r="B81" s="87"/>
      <c r="C81" s="86"/>
      <c r="D81" s="86"/>
      <c r="E81" s="89"/>
      <c r="F81" s="89"/>
      <c r="G81" s="89"/>
      <c r="H81" s="89"/>
      <c r="I81" s="89"/>
      <c r="J81" s="89"/>
      <c r="K81" s="89"/>
      <c r="L81" s="89"/>
      <c r="U81" s="86"/>
    </row>
    <row r="82" spans="2:21">
      <c r="B82" s="87"/>
      <c r="C82" s="86"/>
      <c r="D82" s="86"/>
      <c r="E82" s="89"/>
      <c r="F82" s="89"/>
      <c r="G82" s="89"/>
      <c r="H82" s="89"/>
      <c r="I82" s="89"/>
      <c r="J82" s="89"/>
      <c r="K82" s="89"/>
      <c r="L82" s="89"/>
      <c r="U82" s="86"/>
    </row>
    <row r="83" spans="2:21">
      <c r="B83" s="87"/>
      <c r="C83" s="86"/>
      <c r="D83" s="86"/>
      <c r="E83" s="89"/>
      <c r="F83" s="89"/>
      <c r="G83" s="89"/>
      <c r="H83" s="89"/>
      <c r="I83" s="89"/>
      <c r="J83" s="89"/>
      <c r="K83" s="89"/>
      <c r="L83" s="89"/>
      <c r="U83" s="86"/>
    </row>
    <row r="84" spans="2:21">
      <c r="B84" s="87"/>
      <c r="C84" s="86"/>
      <c r="D84" s="86"/>
      <c r="E84" s="89"/>
      <c r="F84" s="89"/>
      <c r="G84" s="89"/>
      <c r="H84" s="89"/>
      <c r="I84" s="89"/>
      <c r="J84" s="89"/>
      <c r="K84" s="89"/>
      <c r="L84" s="89"/>
      <c r="U84" s="86"/>
    </row>
    <row r="85" spans="2:21">
      <c r="B85" s="87"/>
      <c r="C85" s="86"/>
      <c r="D85" s="86"/>
      <c r="E85" s="89"/>
      <c r="F85" s="89"/>
      <c r="G85" s="89"/>
      <c r="H85" s="89"/>
      <c r="I85" s="89"/>
      <c r="J85" s="89"/>
      <c r="K85" s="89"/>
      <c r="L85" s="89"/>
      <c r="U85" s="86"/>
    </row>
    <row r="86" spans="2:21">
      <c r="B86" s="87"/>
      <c r="C86" s="86"/>
      <c r="D86" s="86"/>
      <c r="E86" s="89"/>
      <c r="F86" s="89"/>
      <c r="G86" s="89"/>
      <c r="H86" s="89"/>
      <c r="I86" s="89"/>
      <c r="J86" s="89"/>
      <c r="K86" s="89"/>
      <c r="L86" s="89"/>
      <c r="U86" s="86"/>
    </row>
    <row r="87" spans="2:21">
      <c r="B87" s="87"/>
      <c r="C87" s="86"/>
      <c r="D87" s="86"/>
      <c r="E87" s="89"/>
      <c r="F87" s="89"/>
      <c r="G87" s="89"/>
      <c r="H87" s="89"/>
      <c r="I87" s="89"/>
      <c r="J87" s="89"/>
      <c r="K87" s="89"/>
      <c r="L87" s="89"/>
      <c r="U87" s="86"/>
    </row>
    <row r="88" spans="2:21">
      <c r="B88" s="87"/>
      <c r="C88" s="86"/>
      <c r="D88" s="86"/>
      <c r="E88" s="89"/>
      <c r="F88" s="89"/>
      <c r="G88" s="89"/>
      <c r="H88" s="89"/>
      <c r="I88" s="89"/>
      <c r="J88" s="89"/>
      <c r="K88" s="89"/>
      <c r="L88" s="89"/>
      <c r="U88" s="86"/>
    </row>
    <row r="89" spans="2:21">
      <c r="B89" s="87"/>
      <c r="C89" s="86"/>
      <c r="D89" s="86"/>
      <c r="E89" s="89"/>
      <c r="F89" s="89"/>
      <c r="G89" s="89"/>
      <c r="H89" s="89"/>
      <c r="I89" s="89"/>
      <c r="J89" s="89"/>
      <c r="K89" s="89"/>
      <c r="L89" s="89"/>
      <c r="U89" s="86"/>
    </row>
    <row r="90" spans="2:21">
      <c r="B90" s="87"/>
      <c r="C90" s="86"/>
      <c r="D90" s="86"/>
      <c r="E90" s="89"/>
      <c r="F90" s="89"/>
      <c r="G90" s="89"/>
      <c r="H90" s="89"/>
      <c r="I90" s="89"/>
      <c r="J90" s="89"/>
      <c r="K90" s="89"/>
      <c r="L90" s="89"/>
      <c r="U90" s="86"/>
    </row>
    <row r="91" spans="2:21">
      <c r="B91" s="87"/>
      <c r="C91" s="86"/>
      <c r="D91" s="86"/>
      <c r="E91" s="89"/>
      <c r="F91" s="89"/>
      <c r="G91" s="89"/>
      <c r="H91" s="89"/>
      <c r="I91" s="89"/>
      <c r="J91" s="89"/>
      <c r="K91" s="89"/>
      <c r="L91" s="89"/>
      <c r="U91" s="86"/>
    </row>
    <row r="92" spans="2:21">
      <c r="B92" s="87"/>
      <c r="C92" s="86"/>
      <c r="D92" s="86"/>
      <c r="E92" s="89"/>
      <c r="F92" s="89"/>
      <c r="G92" s="89"/>
      <c r="H92" s="89"/>
      <c r="I92" s="89"/>
      <c r="J92" s="89"/>
      <c r="K92" s="89"/>
      <c r="L92" s="89"/>
      <c r="U92" s="86"/>
    </row>
    <row r="93" spans="2:21">
      <c r="B93" s="87"/>
      <c r="C93" s="86"/>
      <c r="D93" s="86"/>
      <c r="E93" s="89"/>
      <c r="F93" s="89"/>
      <c r="G93" s="89"/>
      <c r="H93" s="89"/>
      <c r="I93" s="89"/>
      <c r="J93" s="89"/>
      <c r="K93" s="89"/>
      <c r="L93" s="89"/>
      <c r="U93" s="86"/>
    </row>
    <row r="94" spans="2:21">
      <c r="B94" s="87"/>
      <c r="C94" s="86"/>
      <c r="D94" s="86"/>
      <c r="E94" s="89"/>
      <c r="F94" s="89"/>
      <c r="G94" s="89"/>
      <c r="H94" s="89"/>
      <c r="I94" s="89"/>
      <c r="J94" s="89"/>
      <c r="K94" s="89"/>
      <c r="L94" s="89"/>
      <c r="U94" s="86"/>
    </row>
    <row r="95" spans="2:21">
      <c r="B95" s="87"/>
      <c r="C95" s="86"/>
      <c r="D95" s="86"/>
      <c r="E95" s="89"/>
      <c r="F95" s="89"/>
      <c r="G95" s="89"/>
      <c r="H95" s="89"/>
      <c r="I95" s="89"/>
      <c r="J95" s="89"/>
      <c r="K95" s="89"/>
      <c r="L95" s="89"/>
      <c r="U95" s="86"/>
    </row>
    <row r="96" spans="2:21">
      <c r="B96" s="87"/>
      <c r="C96" s="86"/>
      <c r="D96" s="86"/>
      <c r="E96" s="89"/>
      <c r="F96" s="89"/>
      <c r="G96" s="89"/>
      <c r="H96" s="89"/>
      <c r="I96" s="89"/>
      <c r="J96" s="89"/>
      <c r="K96" s="89"/>
      <c r="L96" s="89"/>
      <c r="U96" s="86"/>
    </row>
    <row r="97" spans="2:21">
      <c r="B97" s="87"/>
      <c r="C97" s="86"/>
      <c r="D97" s="86"/>
      <c r="E97" s="89"/>
      <c r="F97" s="89"/>
      <c r="G97" s="89"/>
      <c r="H97" s="89"/>
      <c r="I97" s="89"/>
      <c r="J97" s="89"/>
      <c r="K97" s="89"/>
      <c r="L97" s="89"/>
      <c r="U97" s="86"/>
    </row>
    <row r="98" spans="2:21">
      <c r="B98" s="87"/>
      <c r="C98" s="86"/>
      <c r="D98" s="86"/>
      <c r="E98" s="89"/>
      <c r="F98" s="89"/>
      <c r="G98" s="89"/>
      <c r="H98" s="89"/>
      <c r="I98" s="89"/>
      <c r="J98" s="89"/>
      <c r="K98" s="89"/>
      <c r="L98" s="89"/>
      <c r="U98" s="86"/>
    </row>
    <row r="99" spans="2:21">
      <c r="B99" s="87"/>
      <c r="C99" s="86"/>
      <c r="D99" s="86"/>
      <c r="E99" s="89"/>
      <c r="F99" s="89"/>
      <c r="G99" s="89"/>
      <c r="H99" s="89"/>
      <c r="I99" s="89"/>
      <c r="J99" s="89"/>
      <c r="K99" s="89"/>
      <c r="L99" s="89"/>
      <c r="U99" s="86"/>
    </row>
    <row r="100" spans="2:21">
      <c r="B100" s="87"/>
      <c r="C100" s="86"/>
      <c r="D100" s="86"/>
      <c r="E100" s="89"/>
      <c r="F100" s="89"/>
      <c r="G100" s="89"/>
      <c r="H100" s="89"/>
      <c r="I100" s="89"/>
      <c r="J100" s="89"/>
      <c r="K100" s="89"/>
      <c r="L100" s="89"/>
      <c r="U100" s="86"/>
    </row>
    <row r="101" spans="2:21">
      <c r="B101" s="87"/>
      <c r="C101" s="86"/>
      <c r="D101" s="86"/>
      <c r="E101" s="89"/>
      <c r="F101" s="89"/>
      <c r="G101" s="89"/>
      <c r="H101" s="89"/>
      <c r="I101" s="89"/>
      <c r="J101" s="89"/>
      <c r="K101" s="89"/>
      <c r="L101" s="89"/>
      <c r="U101" s="86"/>
    </row>
    <row r="102" spans="2:21">
      <c r="B102" s="87"/>
      <c r="C102" s="86"/>
      <c r="D102" s="86"/>
      <c r="E102" s="89"/>
      <c r="F102" s="89"/>
      <c r="G102" s="89"/>
      <c r="H102" s="89"/>
      <c r="I102" s="89"/>
      <c r="J102" s="89"/>
      <c r="K102" s="89"/>
      <c r="L102" s="89"/>
      <c r="U102" s="86"/>
    </row>
    <row r="103" spans="2:21">
      <c r="B103" s="87"/>
      <c r="C103" s="86"/>
      <c r="D103" s="86"/>
      <c r="E103" s="89"/>
      <c r="F103" s="89"/>
      <c r="G103" s="89"/>
      <c r="H103" s="89"/>
      <c r="I103" s="89"/>
      <c r="J103" s="89"/>
      <c r="K103" s="89"/>
      <c r="L103" s="89"/>
      <c r="U103" s="86"/>
    </row>
    <row r="104" spans="2:21">
      <c r="B104" s="87"/>
      <c r="C104" s="86"/>
      <c r="D104" s="86"/>
      <c r="E104" s="89"/>
      <c r="F104" s="89"/>
      <c r="G104" s="89"/>
      <c r="H104" s="89"/>
      <c r="I104" s="89"/>
      <c r="J104" s="89"/>
      <c r="K104" s="89"/>
      <c r="L104" s="89"/>
      <c r="U104" s="86"/>
    </row>
    <row r="105" spans="2:21">
      <c r="B105" s="87"/>
      <c r="C105" s="86"/>
      <c r="D105" s="86"/>
      <c r="E105" s="89"/>
      <c r="F105" s="89"/>
      <c r="G105" s="89"/>
      <c r="H105" s="89"/>
      <c r="I105" s="89"/>
      <c r="J105" s="89"/>
      <c r="K105" s="89"/>
      <c r="L105" s="89"/>
      <c r="U105" s="86"/>
    </row>
    <row r="106" spans="2:21">
      <c r="B106" s="87"/>
      <c r="C106" s="86"/>
      <c r="D106" s="86"/>
      <c r="E106" s="89"/>
      <c r="F106" s="89"/>
      <c r="G106" s="89"/>
      <c r="H106" s="89"/>
      <c r="I106" s="89"/>
      <c r="J106" s="89"/>
      <c r="K106" s="89"/>
      <c r="L106" s="89"/>
      <c r="U106" s="86"/>
    </row>
    <row r="107" spans="2:21">
      <c r="B107" s="87"/>
      <c r="C107" s="86"/>
      <c r="D107" s="86"/>
      <c r="E107" s="89"/>
      <c r="F107" s="89"/>
      <c r="G107" s="89"/>
      <c r="H107" s="89"/>
      <c r="I107" s="89"/>
      <c r="J107" s="89"/>
      <c r="K107" s="89"/>
      <c r="L107" s="89"/>
      <c r="U107" s="86"/>
    </row>
    <row r="108" spans="2:21">
      <c r="B108" s="87"/>
      <c r="C108" s="86"/>
      <c r="D108" s="86"/>
      <c r="E108" s="89"/>
      <c r="F108" s="89"/>
      <c r="G108" s="89"/>
      <c r="H108" s="89"/>
      <c r="I108" s="89"/>
      <c r="J108" s="89"/>
      <c r="K108" s="89"/>
      <c r="L108" s="89"/>
      <c r="U108" s="86"/>
    </row>
    <row r="109" spans="2:21">
      <c r="B109" s="87"/>
      <c r="C109" s="86"/>
      <c r="D109" s="86"/>
      <c r="E109" s="89"/>
      <c r="F109" s="89"/>
      <c r="G109" s="89"/>
      <c r="H109" s="89"/>
      <c r="I109" s="89"/>
      <c r="J109" s="89"/>
      <c r="K109" s="89"/>
      <c r="L109" s="89"/>
      <c r="U109" s="86"/>
    </row>
    <row r="110" spans="2:21">
      <c r="B110" s="87"/>
      <c r="C110" s="86"/>
      <c r="D110" s="86"/>
      <c r="E110" s="89"/>
      <c r="F110" s="89"/>
      <c r="G110" s="89"/>
      <c r="H110" s="89"/>
      <c r="I110" s="89"/>
      <c r="J110" s="89"/>
      <c r="K110" s="89"/>
      <c r="L110" s="89"/>
      <c r="U110" s="86"/>
    </row>
    <row r="111" spans="2:21">
      <c r="B111" s="87"/>
      <c r="C111" s="86"/>
      <c r="D111" s="86"/>
      <c r="E111" s="89"/>
      <c r="F111" s="89"/>
      <c r="G111" s="89"/>
      <c r="H111" s="89"/>
      <c r="I111" s="89"/>
      <c r="J111" s="89"/>
      <c r="K111" s="89"/>
      <c r="L111" s="89"/>
      <c r="U111" s="86"/>
    </row>
    <row r="112" spans="2:21">
      <c r="B112" s="87"/>
      <c r="C112" s="86"/>
      <c r="D112" s="86"/>
      <c r="E112" s="89"/>
      <c r="F112" s="89"/>
      <c r="G112" s="89"/>
      <c r="H112" s="89"/>
      <c r="I112" s="89"/>
      <c r="J112" s="89"/>
      <c r="K112" s="89"/>
      <c r="L112" s="89"/>
      <c r="U112" s="86"/>
    </row>
    <row r="113" spans="2:21">
      <c r="B113" s="87"/>
      <c r="C113" s="86"/>
      <c r="D113" s="86"/>
      <c r="E113" s="89"/>
      <c r="F113" s="89"/>
      <c r="G113" s="89"/>
      <c r="H113" s="89"/>
      <c r="I113" s="89"/>
      <c r="J113" s="89"/>
      <c r="K113" s="89"/>
      <c r="L113" s="89"/>
      <c r="U113" s="86"/>
    </row>
    <row r="114" spans="2:21">
      <c r="B114" s="87"/>
      <c r="C114" s="86"/>
      <c r="D114" s="86"/>
      <c r="E114" s="89"/>
      <c r="F114" s="89"/>
      <c r="G114" s="89"/>
      <c r="H114" s="89"/>
      <c r="I114" s="89"/>
      <c r="J114" s="89"/>
      <c r="K114" s="89"/>
      <c r="L114" s="89"/>
      <c r="U114" s="86"/>
    </row>
    <row r="115" spans="2:21">
      <c r="B115" s="87"/>
      <c r="C115" s="86"/>
      <c r="D115" s="86"/>
      <c r="E115" s="89"/>
      <c r="F115" s="89"/>
      <c r="G115" s="89"/>
      <c r="H115" s="89"/>
      <c r="I115" s="89"/>
      <c r="J115" s="89"/>
      <c r="K115" s="89"/>
      <c r="L115" s="89"/>
      <c r="U115" s="86"/>
    </row>
    <row r="116" spans="2:21">
      <c r="B116" s="87"/>
      <c r="C116" s="86"/>
      <c r="D116" s="86"/>
      <c r="E116" s="89"/>
      <c r="F116" s="89"/>
      <c r="G116" s="89"/>
      <c r="H116" s="89"/>
      <c r="I116" s="89"/>
      <c r="J116" s="89"/>
      <c r="K116" s="89"/>
      <c r="L116" s="89"/>
      <c r="U116" s="86"/>
    </row>
    <row r="117" spans="2:21">
      <c r="B117" s="87"/>
      <c r="C117" s="86"/>
      <c r="D117" s="86"/>
      <c r="E117" s="89"/>
      <c r="F117" s="89"/>
      <c r="G117" s="89"/>
      <c r="H117" s="89"/>
      <c r="I117" s="89"/>
      <c r="J117" s="89"/>
      <c r="K117" s="89"/>
      <c r="L117" s="89"/>
      <c r="U117" s="86"/>
    </row>
    <row r="118" spans="2:21">
      <c r="B118" s="87"/>
      <c r="C118" s="86"/>
      <c r="D118" s="86"/>
      <c r="E118" s="89"/>
      <c r="F118" s="89"/>
      <c r="G118" s="89"/>
      <c r="H118" s="89"/>
      <c r="I118" s="89"/>
      <c r="J118" s="89"/>
      <c r="K118" s="89"/>
      <c r="L118" s="89"/>
      <c r="U118" s="86"/>
    </row>
    <row r="119" spans="2:21">
      <c r="B119" s="87"/>
      <c r="C119" s="86"/>
      <c r="D119" s="86"/>
      <c r="E119" s="89"/>
      <c r="F119" s="89"/>
      <c r="G119" s="89"/>
      <c r="H119" s="89"/>
      <c r="I119" s="89"/>
      <c r="J119" s="89"/>
      <c r="K119" s="89"/>
      <c r="L119" s="89"/>
      <c r="U119" s="86"/>
    </row>
    <row r="120" spans="2:21">
      <c r="B120" s="87"/>
      <c r="C120" s="86"/>
      <c r="D120" s="86"/>
      <c r="E120" s="89"/>
      <c r="F120" s="89"/>
      <c r="G120" s="89"/>
      <c r="H120" s="89"/>
      <c r="I120" s="89"/>
      <c r="J120" s="89"/>
      <c r="K120" s="89"/>
      <c r="L120" s="89"/>
      <c r="U120" s="86"/>
    </row>
    <row r="121" spans="2:21">
      <c r="B121" s="87"/>
      <c r="C121" s="86"/>
      <c r="D121" s="86"/>
      <c r="E121" s="89"/>
      <c r="F121" s="89"/>
      <c r="G121" s="89"/>
      <c r="H121" s="89"/>
      <c r="I121" s="89"/>
      <c r="J121" s="89"/>
      <c r="K121" s="89"/>
      <c r="L121" s="89"/>
      <c r="U121" s="86"/>
    </row>
    <row r="122" spans="2:21">
      <c r="B122" s="87"/>
      <c r="C122" s="86"/>
      <c r="D122" s="86"/>
      <c r="E122" s="89"/>
      <c r="F122" s="89"/>
      <c r="G122" s="89"/>
      <c r="H122" s="89"/>
      <c r="I122" s="89"/>
      <c r="J122" s="89"/>
      <c r="K122" s="89"/>
      <c r="L122" s="89"/>
      <c r="U122" s="86"/>
    </row>
    <row r="123" spans="2:21">
      <c r="B123" s="87"/>
      <c r="C123" s="86"/>
      <c r="D123" s="86"/>
      <c r="E123" s="89"/>
      <c r="F123" s="89"/>
      <c r="G123" s="89"/>
      <c r="H123" s="89"/>
      <c r="I123" s="89"/>
      <c r="J123" s="89"/>
      <c r="K123" s="89"/>
      <c r="L123" s="89"/>
      <c r="U123" s="86"/>
    </row>
    <row r="124" spans="2:21">
      <c r="B124" s="87"/>
      <c r="C124" s="86"/>
      <c r="D124" s="86"/>
      <c r="E124" s="89"/>
      <c r="F124" s="89"/>
      <c r="G124" s="89"/>
      <c r="H124" s="89"/>
      <c r="I124" s="89"/>
      <c r="J124" s="89"/>
      <c r="K124" s="89"/>
      <c r="L124" s="89"/>
      <c r="U124" s="86"/>
    </row>
    <row r="125" spans="2:21">
      <c r="B125" s="87"/>
      <c r="C125" s="86"/>
      <c r="D125" s="86"/>
      <c r="E125" s="89"/>
      <c r="F125" s="89"/>
      <c r="G125" s="89"/>
      <c r="H125" s="89"/>
      <c r="I125" s="89"/>
      <c r="J125" s="89"/>
      <c r="K125" s="89"/>
      <c r="L125" s="89"/>
      <c r="U125" s="86"/>
    </row>
    <row r="126" spans="2:21">
      <c r="B126" s="87"/>
      <c r="C126" s="86"/>
      <c r="D126" s="86"/>
      <c r="E126" s="89"/>
      <c r="F126" s="89"/>
      <c r="G126" s="89"/>
      <c r="H126" s="89"/>
      <c r="I126" s="89"/>
      <c r="J126" s="89"/>
      <c r="K126" s="89"/>
      <c r="L126" s="89"/>
      <c r="U126" s="86"/>
    </row>
    <row r="127" spans="2:21">
      <c r="B127" s="87"/>
      <c r="C127" s="86"/>
      <c r="D127" s="86"/>
      <c r="E127" s="89"/>
      <c r="F127" s="89"/>
      <c r="G127" s="89"/>
      <c r="H127" s="89"/>
      <c r="I127" s="89"/>
      <c r="J127" s="89"/>
      <c r="K127" s="89"/>
      <c r="L127" s="89"/>
      <c r="U127" s="86"/>
    </row>
    <row r="128" spans="2:21">
      <c r="B128" s="87"/>
      <c r="C128" s="86"/>
      <c r="D128" s="86"/>
      <c r="E128" s="89"/>
      <c r="F128" s="89"/>
      <c r="G128" s="89"/>
      <c r="H128" s="89"/>
      <c r="I128" s="89"/>
      <c r="J128" s="89"/>
      <c r="K128" s="89"/>
      <c r="L128" s="89"/>
      <c r="U128" s="86"/>
    </row>
    <row r="129" spans="2:21">
      <c r="B129" s="87"/>
      <c r="C129" s="86"/>
      <c r="D129" s="86"/>
      <c r="E129" s="89"/>
      <c r="F129" s="89"/>
      <c r="G129" s="89"/>
      <c r="H129" s="89"/>
      <c r="I129" s="89"/>
      <c r="J129" s="89"/>
      <c r="K129" s="89"/>
      <c r="L129" s="89"/>
      <c r="U129" s="86"/>
    </row>
    <row r="130" spans="2:21">
      <c r="B130" s="87"/>
      <c r="C130" s="86"/>
      <c r="D130" s="86"/>
      <c r="E130" s="89"/>
      <c r="F130" s="89"/>
      <c r="G130" s="89"/>
      <c r="H130" s="89"/>
      <c r="I130" s="89"/>
      <c r="J130" s="89"/>
      <c r="K130" s="89"/>
      <c r="L130" s="89"/>
      <c r="U130" s="86"/>
    </row>
    <row r="131" spans="2:21">
      <c r="B131" s="87"/>
      <c r="C131" s="86"/>
      <c r="D131" s="86"/>
      <c r="E131" s="89"/>
      <c r="F131" s="89"/>
      <c r="G131" s="89"/>
      <c r="H131" s="89"/>
      <c r="I131" s="89"/>
      <c r="J131" s="89"/>
      <c r="K131" s="89"/>
      <c r="L131" s="89"/>
      <c r="U131" s="86"/>
    </row>
    <row r="132" spans="2:21">
      <c r="B132" s="87"/>
      <c r="C132" s="86"/>
      <c r="D132" s="86"/>
      <c r="E132" s="89"/>
      <c r="F132" s="89"/>
      <c r="G132" s="89"/>
      <c r="H132" s="89"/>
      <c r="I132" s="89"/>
      <c r="J132" s="89"/>
      <c r="K132" s="89"/>
      <c r="L132" s="89"/>
      <c r="U132" s="86"/>
    </row>
    <row r="133" spans="2:21">
      <c r="B133" s="87"/>
      <c r="C133" s="86"/>
      <c r="D133" s="86"/>
      <c r="E133" s="89"/>
      <c r="F133" s="89"/>
      <c r="G133" s="89"/>
      <c r="H133" s="89"/>
      <c r="I133" s="89"/>
      <c r="J133" s="89"/>
      <c r="K133" s="89"/>
      <c r="L133" s="89"/>
      <c r="U133" s="86"/>
    </row>
    <row r="134" spans="2:21">
      <c r="B134" s="87"/>
      <c r="C134" s="86"/>
      <c r="D134" s="86"/>
      <c r="E134" s="89"/>
      <c r="F134" s="89"/>
      <c r="G134" s="89"/>
      <c r="H134" s="89"/>
      <c r="I134" s="89"/>
      <c r="J134" s="89"/>
      <c r="K134" s="89"/>
      <c r="L134" s="89"/>
      <c r="U134" s="86"/>
    </row>
    <row r="135" spans="2:21">
      <c r="B135" s="87"/>
      <c r="C135" s="86"/>
      <c r="D135" s="86"/>
      <c r="E135" s="89"/>
      <c r="F135" s="89"/>
      <c r="G135" s="89"/>
      <c r="H135" s="89"/>
      <c r="I135" s="89"/>
      <c r="J135" s="89"/>
      <c r="K135" s="89"/>
      <c r="L135" s="89"/>
      <c r="U135" s="86"/>
    </row>
    <row r="136" spans="2:21">
      <c r="B136" s="87"/>
      <c r="C136" s="86"/>
      <c r="D136" s="86"/>
      <c r="E136" s="89"/>
      <c r="F136" s="89"/>
      <c r="G136" s="89"/>
      <c r="H136" s="89"/>
      <c r="I136" s="89"/>
      <c r="J136" s="89"/>
      <c r="K136" s="89"/>
      <c r="L136" s="89"/>
      <c r="U136" s="86"/>
    </row>
    <row r="137" spans="2:21">
      <c r="B137" s="87"/>
      <c r="C137" s="86"/>
      <c r="D137" s="86"/>
      <c r="E137" s="89"/>
      <c r="F137" s="89"/>
      <c r="G137" s="89"/>
      <c r="H137" s="89"/>
      <c r="I137" s="89"/>
      <c r="J137" s="89"/>
      <c r="K137" s="89"/>
      <c r="L137" s="89"/>
      <c r="U137" s="86"/>
    </row>
    <row r="138" spans="2:21">
      <c r="B138" s="87"/>
      <c r="C138" s="86"/>
      <c r="D138" s="86"/>
      <c r="E138" s="89"/>
      <c r="F138" s="89"/>
      <c r="G138" s="89"/>
      <c r="H138" s="89"/>
      <c r="I138" s="89"/>
      <c r="J138" s="89"/>
      <c r="K138" s="89"/>
      <c r="L138" s="89"/>
      <c r="U138" s="86"/>
    </row>
    <row r="139" spans="2:21">
      <c r="B139" s="87"/>
      <c r="C139" s="86"/>
      <c r="D139" s="86"/>
      <c r="E139" s="89"/>
      <c r="F139" s="89"/>
      <c r="G139" s="89"/>
      <c r="H139" s="89"/>
      <c r="I139" s="89"/>
      <c r="J139" s="89"/>
      <c r="K139" s="89"/>
      <c r="L139" s="89"/>
      <c r="U139" s="86"/>
    </row>
    <row r="140" spans="2:21">
      <c r="B140" s="87"/>
      <c r="C140" s="86"/>
      <c r="D140" s="86"/>
      <c r="E140" s="89"/>
      <c r="F140" s="89"/>
      <c r="G140" s="89"/>
      <c r="H140" s="89"/>
      <c r="I140" s="89"/>
      <c r="J140" s="89"/>
      <c r="K140" s="89"/>
      <c r="L140" s="89"/>
      <c r="U140" s="86"/>
    </row>
    <row r="141" spans="2:21">
      <c r="B141" s="87"/>
      <c r="C141" s="86"/>
      <c r="D141" s="86"/>
      <c r="E141" s="89"/>
      <c r="F141" s="89"/>
      <c r="G141" s="89"/>
      <c r="H141" s="89"/>
      <c r="I141" s="89"/>
      <c r="J141" s="89"/>
      <c r="K141" s="89"/>
      <c r="L141" s="89"/>
      <c r="U141" s="86"/>
    </row>
    <row r="142" spans="2:21">
      <c r="B142" s="87"/>
      <c r="C142" s="86"/>
      <c r="D142" s="86"/>
      <c r="E142" s="89"/>
      <c r="F142" s="89"/>
      <c r="G142" s="89"/>
      <c r="H142" s="89"/>
      <c r="I142" s="89"/>
      <c r="J142" s="89"/>
      <c r="K142" s="89"/>
      <c r="L142" s="89"/>
      <c r="U142" s="86"/>
    </row>
    <row r="143" spans="2:21">
      <c r="B143" s="87"/>
      <c r="C143" s="86"/>
      <c r="D143" s="86"/>
      <c r="E143" s="89"/>
      <c r="F143" s="89"/>
      <c r="G143" s="89"/>
      <c r="H143" s="89"/>
      <c r="I143" s="89"/>
      <c r="J143" s="89"/>
      <c r="K143" s="89"/>
      <c r="L143" s="89"/>
      <c r="U143" s="86"/>
    </row>
    <row r="144" spans="2:21">
      <c r="B144" s="87"/>
      <c r="C144" s="86"/>
      <c r="D144" s="86"/>
      <c r="E144" s="89"/>
      <c r="F144" s="89"/>
      <c r="G144" s="89"/>
      <c r="H144" s="89"/>
      <c r="I144" s="89"/>
      <c r="J144" s="89"/>
      <c r="K144" s="89"/>
      <c r="L144" s="89"/>
      <c r="U144" s="86"/>
    </row>
    <row r="145" spans="2:21">
      <c r="B145" s="87"/>
      <c r="C145" s="86"/>
      <c r="D145" s="86"/>
      <c r="E145" s="89"/>
      <c r="F145" s="89"/>
      <c r="G145" s="89"/>
      <c r="H145" s="89"/>
      <c r="I145" s="89"/>
      <c r="J145" s="89"/>
      <c r="K145" s="89"/>
      <c r="L145" s="89"/>
      <c r="U145" s="86"/>
    </row>
    <row r="146" spans="2:21">
      <c r="B146" s="87"/>
      <c r="C146" s="86"/>
      <c r="D146" s="86"/>
      <c r="E146" s="89"/>
      <c r="F146" s="89"/>
      <c r="G146" s="89"/>
      <c r="H146" s="89"/>
      <c r="I146" s="89"/>
      <c r="J146" s="89"/>
      <c r="K146" s="89"/>
      <c r="L146" s="89"/>
      <c r="U146" s="86"/>
    </row>
    <row r="147" spans="2:21">
      <c r="B147" s="87"/>
      <c r="C147" s="86"/>
      <c r="D147" s="86"/>
      <c r="E147" s="89"/>
      <c r="F147" s="89"/>
      <c r="G147" s="89"/>
      <c r="H147" s="89"/>
      <c r="I147" s="89"/>
      <c r="J147" s="89"/>
      <c r="K147" s="89"/>
      <c r="L147" s="89"/>
      <c r="U147" s="86"/>
    </row>
    <row r="148" spans="2:21">
      <c r="B148" s="87"/>
      <c r="C148" s="86"/>
      <c r="D148" s="86"/>
      <c r="E148" s="89"/>
      <c r="F148" s="89"/>
      <c r="G148" s="89"/>
      <c r="H148" s="89"/>
      <c r="I148" s="89"/>
      <c r="J148" s="89"/>
      <c r="K148" s="89"/>
      <c r="L148" s="89"/>
      <c r="U148" s="86"/>
    </row>
    <row r="149" spans="2:21">
      <c r="B149" s="87"/>
      <c r="C149" s="86"/>
      <c r="D149" s="86"/>
      <c r="E149" s="89"/>
      <c r="F149" s="89"/>
      <c r="G149" s="89"/>
      <c r="H149" s="89"/>
      <c r="I149" s="89"/>
      <c r="J149" s="89"/>
      <c r="K149" s="89"/>
      <c r="L149" s="89"/>
      <c r="U149" s="86"/>
    </row>
    <row r="150" spans="2:21">
      <c r="B150" s="87"/>
      <c r="C150" s="86"/>
      <c r="D150" s="86"/>
      <c r="E150" s="89"/>
      <c r="F150" s="89"/>
      <c r="G150" s="89"/>
      <c r="H150" s="89"/>
      <c r="I150" s="89"/>
      <c r="J150" s="89"/>
      <c r="K150" s="89"/>
      <c r="L150" s="89"/>
      <c r="U150" s="86"/>
    </row>
    <row r="151" spans="2:21">
      <c r="B151" s="87"/>
      <c r="C151" s="86"/>
      <c r="D151" s="86"/>
      <c r="E151" s="89"/>
      <c r="F151" s="89"/>
      <c r="G151" s="89"/>
      <c r="H151" s="89"/>
      <c r="I151" s="89"/>
      <c r="J151" s="89"/>
      <c r="K151" s="89"/>
      <c r="L151" s="89"/>
      <c r="U151" s="86"/>
    </row>
    <row r="152" spans="2:21">
      <c r="B152" s="87"/>
      <c r="C152" s="86"/>
      <c r="D152" s="86"/>
      <c r="E152" s="89"/>
      <c r="F152" s="89"/>
      <c r="G152" s="89"/>
      <c r="H152" s="89"/>
      <c r="I152" s="89"/>
      <c r="J152" s="89"/>
      <c r="K152" s="89"/>
      <c r="L152" s="89"/>
      <c r="U152" s="86"/>
    </row>
    <row r="153" spans="2:21">
      <c r="B153" s="87"/>
      <c r="C153" s="86"/>
      <c r="D153" s="86"/>
      <c r="E153" s="89"/>
      <c r="F153" s="89"/>
      <c r="G153" s="89"/>
      <c r="H153" s="89"/>
      <c r="I153" s="89"/>
      <c r="J153" s="89"/>
      <c r="K153" s="89"/>
      <c r="L153" s="89"/>
      <c r="U153" s="86"/>
    </row>
    <row r="154" spans="2:21">
      <c r="B154" s="87"/>
      <c r="C154" s="86"/>
      <c r="D154" s="86"/>
      <c r="E154" s="89"/>
      <c r="F154" s="89"/>
      <c r="G154" s="89"/>
      <c r="H154" s="89"/>
      <c r="I154" s="89"/>
      <c r="J154" s="89"/>
      <c r="K154" s="89"/>
      <c r="L154" s="89"/>
      <c r="U154" s="86"/>
    </row>
    <row r="155" spans="2:21">
      <c r="B155" s="87"/>
      <c r="C155" s="86"/>
      <c r="D155" s="86"/>
      <c r="E155" s="89"/>
      <c r="F155" s="89"/>
      <c r="G155" s="89"/>
      <c r="H155" s="89"/>
      <c r="I155" s="89"/>
      <c r="J155" s="89"/>
      <c r="K155" s="89"/>
      <c r="L155" s="89"/>
      <c r="U155" s="86"/>
    </row>
    <row r="156" spans="2:21">
      <c r="B156" s="87"/>
      <c r="C156" s="86"/>
      <c r="D156" s="86"/>
      <c r="E156" s="89"/>
      <c r="F156" s="89"/>
      <c r="G156" s="89"/>
      <c r="H156" s="89"/>
      <c r="I156" s="89"/>
      <c r="J156" s="89"/>
      <c r="K156" s="89"/>
      <c r="L156" s="89"/>
      <c r="U156" s="86"/>
    </row>
    <row r="157" spans="2:21">
      <c r="B157" s="87"/>
      <c r="C157" s="86"/>
      <c r="D157" s="86"/>
      <c r="E157" s="89"/>
      <c r="F157" s="89"/>
      <c r="G157" s="89"/>
      <c r="H157" s="89"/>
      <c r="I157" s="89"/>
      <c r="J157" s="89"/>
      <c r="K157" s="89"/>
      <c r="L157" s="89"/>
      <c r="U157" s="86"/>
    </row>
    <row r="158" spans="2:21">
      <c r="B158" s="87"/>
      <c r="C158" s="86"/>
      <c r="D158" s="86"/>
      <c r="E158" s="89"/>
      <c r="F158" s="89"/>
      <c r="G158" s="89"/>
      <c r="H158" s="89"/>
      <c r="I158" s="89"/>
      <c r="J158" s="89"/>
      <c r="K158" s="89"/>
      <c r="L158" s="89"/>
      <c r="U158" s="86"/>
    </row>
    <row r="159" spans="2:21">
      <c r="B159" s="87"/>
      <c r="C159" s="86"/>
      <c r="D159" s="86"/>
      <c r="E159" s="89"/>
      <c r="F159" s="89"/>
      <c r="G159" s="89"/>
      <c r="H159" s="89"/>
      <c r="I159" s="89"/>
      <c r="J159" s="89"/>
      <c r="K159" s="89"/>
      <c r="L159" s="89"/>
      <c r="U159" s="86"/>
    </row>
    <row r="160" spans="2:21">
      <c r="B160" s="87"/>
      <c r="C160" s="86"/>
      <c r="D160" s="86"/>
      <c r="E160" s="89"/>
      <c r="F160" s="89"/>
      <c r="G160" s="89"/>
      <c r="H160" s="89"/>
      <c r="I160" s="89"/>
      <c r="J160" s="89"/>
      <c r="K160" s="89"/>
      <c r="L160" s="89"/>
      <c r="U160" s="86"/>
    </row>
    <row r="161" spans="2:21">
      <c r="B161" s="87"/>
      <c r="C161" s="86"/>
      <c r="D161" s="86"/>
      <c r="E161" s="89"/>
      <c r="F161" s="89"/>
      <c r="G161" s="89"/>
      <c r="H161" s="89"/>
      <c r="I161" s="89"/>
      <c r="J161" s="89"/>
      <c r="K161" s="89"/>
      <c r="L161" s="89"/>
      <c r="U161" s="86"/>
    </row>
    <row r="162" spans="2:21">
      <c r="B162" s="87"/>
      <c r="C162" s="86"/>
      <c r="D162" s="86"/>
      <c r="E162" s="89"/>
      <c r="F162" s="89"/>
      <c r="G162" s="89"/>
      <c r="H162" s="89"/>
      <c r="I162" s="89"/>
      <c r="J162" s="89"/>
      <c r="K162" s="89"/>
      <c r="L162" s="89"/>
      <c r="U162" s="86"/>
    </row>
    <row r="163" spans="2:21">
      <c r="B163" s="87"/>
      <c r="C163" s="86"/>
      <c r="D163" s="86"/>
      <c r="E163" s="89"/>
      <c r="F163" s="89"/>
      <c r="G163" s="89"/>
      <c r="H163" s="89"/>
      <c r="I163" s="89"/>
      <c r="J163" s="89"/>
      <c r="K163" s="89"/>
      <c r="L163" s="89"/>
      <c r="U163" s="86"/>
    </row>
    <row r="164" spans="2:21">
      <c r="B164" s="87"/>
      <c r="C164" s="86"/>
      <c r="D164" s="86"/>
      <c r="E164" s="89"/>
      <c r="F164" s="89"/>
      <c r="G164" s="89"/>
      <c r="H164" s="89"/>
      <c r="I164" s="89"/>
      <c r="J164" s="89"/>
      <c r="K164" s="89"/>
      <c r="L164" s="89"/>
      <c r="U164" s="86"/>
    </row>
    <row r="165" spans="2:21">
      <c r="B165" s="87"/>
      <c r="C165" s="86"/>
      <c r="D165" s="86"/>
      <c r="E165" s="89"/>
      <c r="F165" s="89"/>
      <c r="G165" s="89"/>
      <c r="H165" s="89"/>
      <c r="I165" s="89"/>
      <c r="J165" s="89"/>
      <c r="K165" s="89"/>
      <c r="L165" s="89"/>
      <c r="U165" s="86"/>
    </row>
    <row r="166" spans="2:21">
      <c r="B166" s="87"/>
      <c r="C166" s="86"/>
      <c r="D166" s="86"/>
      <c r="E166" s="89"/>
      <c r="F166" s="89"/>
      <c r="G166" s="89"/>
      <c r="H166" s="89"/>
      <c r="I166" s="89"/>
      <c r="J166" s="89"/>
      <c r="K166" s="89"/>
      <c r="L166" s="89"/>
      <c r="U166" s="86"/>
    </row>
    <row r="167" spans="2:21">
      <c r="B167" s="87"/>
      <c r="C167" s="86"/>
      <c r="D167" s="86"/>
      <c r="E167" s="89"/>
      <c r="F167" s="89"/>
      <c r="G167" s="89"/>
      <c r="H167" s="89"/>
      <c r="I167" s="89"/>
      <c r="J167" s="89"/>
      <c r="K167" s="89"/>
      <c r="L167" s="89"/>
      <c r="U167" s="86"/>
    </row>
    <row r="168" spans="2:21">
      <c r="B168" s="87"/>
      <c r="C168" s="86"/>
      <c r="D168" s="86"/>
      <c r="E168" s="89"/>
      <c r="F168" s="89"/>
      <c r="G168" s="89"/>
      <c r="H168" s="89"/>
      <c r="I168" s="89"/>
      <c r="J168" s="89"/>
      <c r="K168" s="89"/>
      <c r="L168" s="89"/>
      <c r="U168" s="86"/>
    </row>
    <row r="169" spans="2:21">
      <c r="B169" s="87"/>
      <c r="C169" s="86"/>
      <c r="D169" s="86"/>
      <c r="E169" s="89"/>
      <c r="F169" s="89"/>
      <c r="G169" s="89"/>
      <c r="H169" s="89"/>
      <c r="I169" s="89"/>
      <c r="J169" s="89"/>
      <c r="K169" s="89"/>
      <c r="L169" s="89"/>
      <c r="U169" s="86"/>
    </row>
    <row r="170" spans="2:21">
      <c r="B170" s="87"/>
      <c r="C170" s="86"/>
      <c r="D170" s="86"/>
      <c r="E170" s="89"/>
      <c r="F170" s="89"/>
      <c r="G170" s="89"/>
      <c r="H170" s="89"/>
      <c r="I170" s="89"/>
      <c r="J170" s="89"/>
      <c r="K170" s="89"/>
      <c r="L170" s="89"/>
      <c r="U170" s="86"/>
    </row>
    <row r="171" spans="2:21">
      <c r="B171" s="87"/>
      <c r="C171" s="86"/>
      <c r="D171" s="86"/>
      <c r="E171" s="89"/>
      <c r="F171" s="89"/>
      <c r="G171" s="89"/>
      <c r="H171" s="89"/>
      <c r="I171" s="89"/>
      <c r="J171" s="89"/>
      <c r="K171" s="89"/>
      <c r="L171" s="89"/>
      <c r="U171" s="86"/>
    </row>
    <row r="172" spans="2:21">
      <c r="B172" s="87"/>
      <c r="C172" s="86"/>
      <c r="D172" s="86"/>
      <c r="E172" s="89"/>
      <c r="F172" s="89"/>
      <c r="G172" s="89"/>
      <c r="H172" s="89"/>
      <c r="I172" s="89"/>
      <c r="J172" s="89"/>
      <c r="K172" s="89"/>
      <c r="L172" s="89"/>
      <c r="U172" s="86"/>
    </row>
    <row r="173" spans="2:21">
      <c r="B173" s="87"/>
      <c r="C173" s="86"/>
      <c r="D173" s="86"/>
      <c r="E173" s="89"/>
      <c r="F173" s="89"/>
      <c r="G173" s="89"/>
      <c r="H173" s="89"/>
      <c r="I173" s="89"/>
      <c r="J173" s="89"/>
      <c r="K173" s="89"/>
      <c r="L173" s="89"/>
      <c r="U173" s="86"/>
    </row>
    <row r="174" spans="2:21">
      <c r="B174" s="87"/>
      <c r="C174" s="86"/>
      <c r="D174" s="86"/>
      <c r="E174" s="89"/>
      <c r="F174" s="89"/>
      <c r="G174" s="89"/>
      <c r="H174" s="89"/>
      <c r="I174" s="89"/>
      <c r="J174" s="89"/>
      <c r="K174" s="89"/>
      <c r="L174" s="89"/>
      <c r="U174" s="86"/>
    </row>
    <row r="175" spans="2:21">
      <c r="B175" s="87"/>
      <c r="C175" s="86"/>
      <c r="D175" s="86"/>
      <c r="E175" s="89"/>
      <c r="F175" s="89"/>
      <c r="G175" s="89"/>
      <c r="H175" s="89"/>
      <c r="I175" s="89"/>
      <c r="J175" s="89"/>
      <c r="K175" s="89"/>
      <c r="L175" s="89"/>
      <c r="U175" s="86"/>
    </row>
    <row r="176" spans="2:21">
      <c r="B176" s="87"/>
      <c r="C176" s="86"/>
      <c r="D176" s="86"/>
      <c r="E176" s="89"/>
      <c r="F176" s="89"/>
      <c r="G176" s="89"/>
      <c r="H176" s="89"/>
      <c r="I176" s="89"/>
      <c r="J176" s="89"/>
      <c r="K176" s="89"/>
      <c r="L176" s="89"/>
      <c r="U176" s="86"/>
    </row>
    <row r="177" spans="2:21">
      <c r="B177" s="87"/>
      <c r="C177" s="86"/>
      <c r="D177" s="86"/>
      <c r="E177" s="89"/>
      <c r="F177" s="89"/>
      <c r="G177" s="89"/>
      <c r="H177" s="89"/>
      <c r="I177" s="89"/>
      <c r="J177" s="89"/>
      <c r="K177" s="89"/>
      <c r="L177" s="89"/>
      <c r="U177" s="86"/>
    </row>
    <row r="178" spans="2:21">
      <c r="B178" s="87"/>
      <c r="C178" s="86"/>
      <c r="D178" s="86"/>
      <c r="E178" s="89"/>
      <c r="F178" s="89"/>
      <c r="G178" s="89"/>
      <c r="H178" s="89"/>
      <c r="I178" s="89"/>
      <c r="J178" s="89"/>
      <c r="K178" s="89"/>
      <c r="L178" s="89"/>
      <c r="U178" s="86"/>
    </row>
    <row r="179" spans="2:21">
      <c r="B179" s="87"/>
      <c r="C179" s="86"/>
      <c r="D179" s="86"/>
      <c r="E179" s="89"/>
      <c r="F179" s="89"/>
      <c r="G179" s="89"/>
      <c r="H179" s="89"/>
      <c r="I179" s="89"/>
      <c r="J179" s="89"/>
      <c r="K179" s="89"/>
      <c r="L179" s="89"/>
      <c r="U179" s="86"/>
    </row>
    <row r="180" spans="2:21">
      <c r="B180" s="87"/>
      <c r="C180" s="86"/>
      <c r="D180" s="86"/>
      <c r="E180" s="89"/>
      <c r="F180" s="89"/>
      <c r="G180" s="89"/>
      <c r="H180" s="89"/>
      <c r="I180" s="89"/>
      <c r="J180" s="89"/>
      <c r="K180" s="89"/>
      <c r="L180" s="89"/>
      <c r="U180" s="86"/>
    </row>
    <row r="181" spans="2:21">
      <c r="B181" s="87"/>
      <c r="C181" s="86"/>
      <c r="D181" s="86"/>
      <c r="E181" s="89"/>
      <c r="F181" s="89"/>
      <c r="G181" s="89"/>
      <c r="H181" s="89"/>
      <c r="I181" s="89"/>
      <c r="J181" s="89"/>
      <c r="K181" s="89"/>
      <c r="L181" s="89"/>
      <c r="U181" s="86"/>
    </row>
    <row r="182" spans="2:21">
      <c r="B182" s="87"/>
      <c r="C182" s="86"/>
      <c r="D182" s="86"/>
      <c r="E182" s="89"/>
      <c r="F182" s="89"/>
      <c r="G182" s="89"/>
      <c r="H182" s="89"/>
      <c r="I182" s="89"/>
      <c r="J182" s="89"/>
      <c r="K182" s="89"/>
      <c r="L182" s="89"/>
      <c r="U182" s="86"/>
    </row>
    <row r="183" spans="2:21">
      <c r="B183" s="87"/>
      <c r="C183" s="86"/>
      <c r="D183" s="86"/>
      <c r="E183" s="89"/>
      <c r="F183" s="89"/>
      <c r="G183" s="89"/>
      <c r="H183" s="89"/>
      <c r="I183" s="89"/>
      <c r="J183" s="89"/>
      <c r="K183" s="89"/>
      <c r="L183" s="89"/>
      <c r="U183" s="86"/>
    </row>
    <row r="184" spans="2:21">
      <c r="B184" s="87"/>
      <c r="C184" s="86"/>
      <c r="D184" s="86"/>
      <c r="E184" s="89"/>
      <c r="F184" s="89"/>
      <c r="G184" s="89"/>
      <c r="H184" s="89"/>
      <c r="I184" s="89"/>
      <c r="J184" s="89"/>
      <c r="K184" s="89"/>
      <c r="L184" s="89"/>
      <c r="U184" s="86"/>
    </row>
    <row r="185" spans="2:21">
      <c r="B185" s="87"/>
      <c r="C185" s="86"/>
      <c r="D185" s="86"/>
      <c r="E185" s="89"/>
      <c r="F185" s="89"/>
      <c r="G185" s="89"/>
      <c r="H185" s="89"/>
      <c r="I185" s="89"/>
      <c r="J185" s="89"/>
      <c r="K185" s="89"/>
      <c r="L185" s="89"/>
      <c r="U185" s="86"/>
    </row>
    <row r="186" spans="2:21">
      <c r="B186" s="87"/>
      <c r="C186" s="86"/>
      <c r="D186" s="86"/>
      <c r="E186" s="89"/>
      <c r="F186" s="89"/>
      <c r="G186" s="89"/>
      <c r="H186" s="89"/>
      <c r="I186" s="89"/>
      <c r="J186" s="89"/>
      <c r="K186" s="89"/>
      <c r="L186" s="89"/>
      <c r="U186" s="86"/>
    </row>
    <row r="187" spans="2:21">
      <c r="B187" s="87"/>
      <c r="C187" s="86"/>
      <c r="D187" s="86"/>
      <c r="E187" s="89"/>
      <c r="F187" s="89"/>
      <c r="G187" s="89"/>
      <c r="H187" s="89"/>
      <c r="I187" s="89"/>
      <c r="J187" s="89"/>
      <c r="K187" s="89"/>
      <c r="L187" s="89"/>
      <c r="U187" s="86"/>
    </row>
    <row r="188" spans="2:21">
      <c r="B188" s="87"/>
      <c r="C188" s="86"/>
      <c r="D188" s="86"/>
      <c r="E188" s="89"/>
      <c r="F188" s="89"/>
      <c r="G188" s="89"/>
      <c r="H188" s="89"/>
      <c r="I188" s="89"/>
      <c r="J188" s="89"/>
      <c r="K188" s="89"/>
      <c r="L188" s="89"/>
      <c r="U188" s="86"/>
    </row>
    <row r="189" spans="2:21">
      <c r="B189" s="87"/>
      <c r="C189" s="86"/>
      <c r="D189" s="86"/>
      <c r="E189" s="89"/>
      <c r="F189" s="89"/>
      <c r="G189" s="89"/>
      <c r="H189" s="89"/>
      <c r="I189" s="89"/>
      <c r="J189" s="89"/>
      <c r="K189" s="89"/>
      <c r="L189" s="89"/>
      <c r="U189" s="86"/>
    </row>
    <row r="190" spans="2:21">
      <c r="B190" s="87"/>
      <c r="C190" s="86"/>
      <c r="D190" s="86"/>
      <c r="E190" s="89"/>
      <c r="F190" s="89"/>
      <c r="G190" s="89"/>
      <c r="H190" s="89"/>
      <c r="I190" s="89"/>
      <c r="J190" s="89"/>
      <c r="K190" s="89"/>
      <c r="L190" s="89"/>
      <c r="U190" s="86"/>
    </row>
    <row r="191" spans="2:21">
      <c r="B191" s="87"/>
      <c r="C191" s="86"/>
      <c r="D191" s="86"/>
      <c r="E191" s="89"/>
      <c r="F191" s="89"/>
      <c r="G191" s="89"/>
      <c r="H191" s="89"/>
      <c r="I191" s="89"/>
      <c r="J191" s="89"/>
      <c r="K191" s="89"/>
      <c r="L191" s="89"/>
      <c r="U191" s="86"/>
    </row>
    <row r="192" spans="2:21">
      <c r="B192" s="87"/>
      <c r="C192" s="86"/>
      <c r="D192" s="86"/>
      <c r="E192" s="89"/>
      <c r="F192" s="89"/>
      <c r="G192" s="89"/>
      <c r="H192" s="89"/>
      <c r="I192" s="89"/>
      <c r="J192" s="89"/>
      <c r="K192" s="89"/>
      <c r="L192" s="89"/>
      <c r="U192" s="86"/>
    </row>
    <row r="193" spans="2:21">
      <c r="B193" s="87"/>
      <c r="C193" s="86"/>
      <c r="D193" s="86"/>
      <c r="E193" s="89"/>
      <c r="F193" s="89"/>
      <c r="G193" s="89"/>
      <c r="H193" s="89"/>
      <c r="I193" s="89"/>
      <c r="J193" s="89"/>
      <c r="K193" s="89"/>
      <c r="L193" s="89"/>
      <c r="U193" s="86"/>
    </row>
    <row r="194" spans="2:21">
      <c r="B194" s="87"/>
      <c r="C194" s="86"/>
      <c r="D194" s="86"/>
      <c r="E194" s="89"/>
      <c r="F194" s="89"/>
      <c r="G194" s="89"/>
      <c r="H194" s="89"/>
      <c r="I194" s="89"/>
      <c r="J194" s="89"/>
      <c r="K194" s="89"/>
      <c r="L194" s="89"/>
      <c r="U194" s="86"/>
    </row>
    <row r="195" spans="2:21">
      <c r="B195" s="87"/>
      <c r="C195" s="86"/>
      <c r="D195" s="86"/>
      <c r="E195" s="89"/>
      <c r="F195" s="89"/>
      <c r="G195" s="89"/>
      <c r="H195" s="89"/>
      <c r="I195" s="89"/>
      <c r="J195" s="89"/>
      <c r="K195" s="89"/>
      <c r="L195" s="89"/>
      <c r="U195" s="86"/>
    </row>
    <row r="196" spans="2:21">
      <c r="B196" s="87"/>
      <c r="C196" s="86"/>
      <c r="D196" s="86"/>
      <c r="E196" s="89"/>
      <c r="F196" s="89"/>
      <c r="G196" s="89"/>
      <c r="H196" s="89"/>
      <c r="I196" s="89"/>
      <c r="J196" s="89"/>
      <c r="K196" s="89"/>
      <c r="L196" s="89"/>
      <c r="U196" s="86"/>
    </row>
    <row r="197" spans="2:21">
      <c r="B197" s="87"/>
      <c r="C197" s="86"/>
      <c r="D197" s="86"/>
      <c r="E197" s="89"/>
      <c r="F197" s="89"/>
      <c r="G197" s="89"/>
      <c r="H197" s="89"/>
      <c r="I197" s="89"/>
      <c r="J197" s="89"/>
      <c r="K197" s="89"/>
      <c r="L197" s="89"/>
      <c r="U197" s="86"/>
    </row>
    <row r="198" spans="2:21">
      <c r="B198" s="87"/>
      <c r="C198" s="86"/>
      <c r="D198" s="86"/>
      <c r="E198" s="89"/>
      <c r="F198" s="89"/>
      <c r="G198" s="89"/>
      <c r="H198" s="89"/>
      <c r="I198" s="89"/>
      <c r="J198" s="89"/>
      <c r="K198" s="89"/>
      <c r="L198" s="89"/>
      <c r="U198" s="86"/>
    </row>
    <row r="199" spans="2:21">
      <c r="B199" s="87"/>
      <c r="C199" s="86"/>
      <c r="D199" s="86"/>
      <c r="E199" s="89"/>
      <c r="F199" s="89"/>
      <c r="G199" s="89"/>
      <c r="H199" s="89"/>
      <c r="I199" s="89"/>
      <c r="J199" s="89"/>
      <c r="K199" s="89"/>
      <c r="L199" s="89"/>
      <c r="U199" s="86"/>
    </row>
    <row r="200" spans="2:21">
      <c r="B200" s="87"/>
      <c r="C200" s="86"/>
      <c r="D200" s="86"/>
      <c r="E200" s="89"/>
      <c r="F200" s="89"/>
      <c r="G200" s="89"/>
      <c r="H200" s="89"/>
      <c r="I200" s="89"/>
      <c r="J200" s="89"/>
      <c r="K200" s="89"/>
      <c r="L200" s="89"/>
      <c r="U200" s="86"/>
    </row>
    <row r="201" spans="2:21">
      <c r="B201" s="87"/>
      <c r="C201" s="86"/>
      <c r="D201" s="86"/>
      <c r="E201" s="89"/>
      <c r="F201" s="89"/>
      <c r="G201" s="89"/>
      <c r="H201" s="89"/>
      <c r="I201" s="89"/>
      <c r="J201" s="89"/>
      <c r="K201" s="89"/>
      <c r="L201" s="89"/>
      <c r="U201" s="86"/>
    </row>
    <row r="202" spans="2:21">
      <c r="B202" s="87"/>
      <c r="C202" s="86"/>
      <c r="D202" s="86"/>
      <c r="E202" s="89"/>
      <c r="F202" s="89"/>
      <c r="G202" s="89"/>
      <c r="H202" s="89"/>
      <c r="I202" s="89"/>
      <c r="J202" s="89"/>
      <c r="K202" s="89"/>
      <c r="L202" s="89"/>
      <c r="U202" s="86"/>
    </row>
    <row r="203" spans="2:21">
      <c r="B203" s="87"/>
      <c r="C203" s="86"/>
      <c r="D203" s="86"/>
      <c r="E203" s="89"/>
      <c r="F203" s="89"/>
      <c r="G203" s="89"/>
      <c r="H203" s="89"/>
      <c r="I203" s="89"/>
      <c r="J203" s="89"/>
      <c r="K203" s="89"/>
      <c r="L203" s="89"/>
      <c r="U203" s="86"/>
    </row>
    <row r="204" spans="2:21">
      <c r="B204" s="87"/>
      <c r="C204" s="86"/>
      <c r="D204" s="86"/>
      <c r="E204" s="89"/>
      <c r="F204" s="89"/>
      <c r="G204" s="89"/>
      <c r="H204" s="89"/>
      <c r="I204" s="89"/>
      <c r="J204" s="89"/>
      <c r="K204" s="89"/>
      <c r="L204" s="89"/>
      <c r="U204" s="86"/>
    </row>
    <row r="205" spans="2:21">
      <c r="B205" s="87"/>
      <c r="C205" s="86"/>
      <c r="D205" s="86"/>
      <c r="E205" s="89"/>
      <c r="F205" s="89"/>
      <c r="G205" s="89"/>
      <c r="H205" s="89"/>
      <c r="I205" s="89"/>
      <c r="J205" s="89"/>
      <c r="K205" s="89"/>
      <c r="L205" s="89"/>
      <c r="U205" s="86"/>
    </row>
    <row r="206" spans="2:21">
      <c r="B206" s="87"/>
      <c r="C206" s="86"/>
      <c r="D206" s="86"/>
      <c r="E206" s="89"/>
      <c r="F206" s="89"/>
      <c r="G206" s="89"/>
      <c r="H206" s="89"/>
      <c r="I206" s="89"/>
      <c r="J206" s="89"/>
      <c r="K206" s="89"/>
      <c r="L206" s="89"/>
      <c r="U206" s="86"/>
    </row>
    <row r="207" spans="2:21">
      <c r="B207" s="87"/>
      <c r="C207" s="86"/>
      <c r="D207" s="86"/>
      <c r="E207" s="89"/>
      <c r="F207" s="89"/>
      <c r="G207" s="89"/>
      <c r="H207" s="89"/>
      <c r="I207" s="89"/>
      <c r="J207" s="89"/>
      <c r="K207" s="89"/>
      <c r="L207" s="89"/>
      <c r="U207" s="86"/>
    </row>
    <row r="208" spans="2:21">
      <c r="B208" s="87"/>
      <c r="C208" s="86"/>
      <c r="D208" s="86"/>
      <c r="E208" s="89"/>
      <c r="F208" s="89"/>
      <c r="G208" s="89"/>
      <c r="H208" s="89"/>
      <c r="I208" s="89"/>
      <c r="J208" s="89"/>
      <c r="K208" s="89"/>
      <c r="L208" s="89"/>
      <c r="U208" s="86"/>
    </row>
    <row r="209" spans="2:21">
      <c r="B209" s="87"/>
      <c r="C209" s="86"/>
      <c r="D209" s="86"/>
      <c r="E209" s="89"/>
      <c r="F209" s="89"/>
      <c r="G209" s="89"/>
      <c r="H209" s="89"/>
      <c r="I209" s="89"/>
      <c r="J209" s="89"/>
      <c r="K209" s="89"/>
      <c r="L209" s="89"/>
      <c r="U209" s="86"/>
    </row>
    <row r="210" spans="2:21">
      <c r="B210" s="87"/>
      <c r="C210" s="86"/>
      <c r="D210" s="86"/>
      <c r="E210" s="89"/>
      <c r="F210" s="89"/>
      <c r="G210" s="89"/>
      <c r="H210" s="89"/>
      <c r="I210" s="89"/>
      <c r="J210" s="89"/>
      <c r="K210" s="89"/>
      <c r="L210" s="89"/>
      <c r="U210" s="86"/>
    </row>
    <row r="211" spans="2:21">
      <c r="B211" s="87"/>
      <c r="C211" s="86"/>
      <c r="D211" s="86"/>
      <c r="E211" s="89"/>
      <c r="F211" s="89"/>
      <c r="G211" s="89"/>
      <c r="H211" s="89"/>
      <c r="I211" s="89"/>
      <c r="J211" s="89"/>
      <c r="K211" s="89"/>
      <c r="L211" s="89"/>
      <c r="U211" s="86"/>
    </row>
    <row r="212" spans="2:21">
      <c r="B212" s="87"/>
      <c r="C212" s="86"/>
      <c r="D212" s="86"/>
      <c r="E212" s="89"/>
      <c r="F212" s="89"/>
      <c r="G212" s="89"/>
      <c r="H212" s="89"/>
      <c r="I212" s="89"/>
      <c r="J212" s="89"/>
      <c r="K212" s="89"/>
      <c r="L212" s="89"/>
      <c r="U212" s="86"/>
    </row>
    <row r="213" spans="2:21">
      <c r="B213" s="87"/>
      <c r="C213" s="86"/>
      <c r="D213" s="86"/>
      <c r="E213" s="89"/>
      <c r="F213" s="89"/>
      <c r="G213" s="89"/>
      <c r="H213" s="89"/>
      <c r="I213" s="89"/>
      <c r="J213" s="89"/>
      <c r="K213" s="89"/>
      <c r="L213" s="89"/>
      <c r="U213" s="86"/>
    </row>
    <row r="214" spans="2:21">
      <c r="B214" s="87"/>
      <c r="C214" s="86"/>
      <c r="D214" s="86"/>
      <c r="E214" s="89"/>
      <c r="F214" s="89"/>
      <c r="G214" s="89"/>
      <c r="H214" s="89"/>
      <c r="I214" s="89"/>
      <c r="J214" s="89"/>
      <c r="K214" s="89"/>
      <c r="L214" s="89"/>
      <c r="U214" s="86"/>
    </row>
    <row r="215" spans="2:21">
      <c r="B215" s="87"/>
      <c r="C215" s="86"/>
      <c r="D215" s="86"/>
      <c r="E215" s="89"/>
      <c r="F215" s="89"/>
      <c r="G215" s="89"/>
      <c r="H215" s="89"/>
      <c r="I215" s="89"/>
      <c r="J215" s="89"/>
      <c r="K215" s="89"/>
      <c r="L215" s="89"/>
      <c r="U215" s="86"/>
    </row>
    <row r="216" spans="2:21">
      <c r="B216" s="87"/>
      <c r="C216" s="86"/>
      <c r="D216" s="86"/>
      <c r="E216" s="89"/>
      <c r="F216" s="89"/>
      <c r="G216" s="89"/>
      <c r="H216" s="89"/>
      <c r="I216" s="89"/>
      <c r="J216" s="89"/>
      <c r="K216" s="89"/>
      <c r="L216" s="89"/>
      <c r="U216" s="86"/>
    </row>
    <row r="217" spans="2:21">
      <c r="B217" s="87"/>
      <c r="C217" s="86"/>
      <c r="D217" s="86"/>
      <c r="E217" s="89"/>
      <c r="F217" s="89"/>
      <c r="G217" s="89"/>
      <c r="H217" s="89"/>
      <c r="I217" s="89"/>
      <c r="J217" s="89"/>
      <c r="K217" s="89"/>
      <c r="L217" s="89"/>
      <c r="U217" s="86"/>
    </row>
    <row r="218" spans="2:21">
      <c r="B218" s="87"/>
      <c r="C218" s="86"/>
      <c r="D218" s="86"/>
      <c r="E218" s="89"/>
      <c r="F218" s="89"/>
      <c r="G218" s="89"/>
      <c r="H218" s="89"/>
      <c r="I218" s="89"/>
      <c r="J218" s="89"/>
      <c r="K218" s="89"/>
      <c r="L218" s="89"/>
      <c r="U218" s="86"/>
    </row>
    <row r="219" spans="2:21">
      <c r="B219" s="87"/>
      <c r="C219" s="86"/>
      <c r="D219" s="86"/>
      <c r="E219" s="89"/>
      <c r="F219" s="89"/>
      <c r="G219" s="89"/>
      <c r="H219" s="89"/>
      <c r="I219" s="89"/>
      <c r="J219" s="89"/>
      <c r="K219" s="89"/>
      <c r="L219" s="89"/>
      <c r="U219" s="86"/>
    </row>
    <row r="220" spans="2:21">
      <c r="B220" s="87"/>
      <c r="C220" s="86"/>
      <c r="D220" s="86"/>
      <c r="E220" s="89"/>
      <c r="F220" s="89"/>
      <c r="G220" s="89"/>
      <c r="H220" s="89"/>
      <c r="I220" s="89"/>
      <c r="J220" s="89"/>
      <c r="K220" s="89"/>
      <c r="L220" s="89"/>
      <c r="U220" s="86"/>
    </row>
    <row r="221" spans="2:21">
      <c r="B221" s="87"/>
      <c r="C221" s="86"/>
      <c r="D221" s="86"/>
      <c r="E221" s="89"/>
      <c r="F221" s="89"/>
      <c r="G221" s="89"/>
      <c r="H221" s="89"/>
      <c r="I221" s="89"/>
      <c r="J221" s="89"/>
      <c r="K221" s="89"/>
      <c r="L221" s="89"/>
      <c r="U221" s="86"/>
    </row>
    <row r="222" spans="2:21">
      <c r="B222" s="87"/>
      <c r="C222" s="86"/>
      <c r="D222" s="86"/>
      <c r="E222" s="89"/>
      <c r="F222" s="89"/>
      <c r="G222" s="89"/>
      <c r="H222" s="89"/>
      <c r="I222" s="89"/>
      <c r="J222" s="89"/>
      <c r="K222" s="89"/>
      <c r="L222" s="89"/>
      <c r="U222" s="86"/>
    </row>
    <row r="223" spans="2:21">
      <c r="B223" s="87"/>
      <c r="C223" s="86"/>
      <c r="D223" s="86"/>
      <c r="E223" s="89"/>
      <c r="F223" s="89"/>
      <c r="G223" s="89"/>
      <c r="H223" s="89"/>
      <c r="I223" s="89"/>
      <c r="J223" s="89"/>
      <c r="K223" s="89"/>
      <c r="L223" s="89"/>
      <c r="U223" s="86"/>
    </row>
    <row r="224" spans="2:21">
      <c r="B224" s="87"/>
      <c r="C224" s="86"/>
      <c r="D224" s="86"/>
      <c r="E224" s="89"/>
      <c r="F224" s="89"/>
      <c r="G224" s="89"/>
      <c r="H224" s="89"/>
      <c r="I224" s="89"/>
      <c r="J224" s="89"/>
      <c r="K224" s="89"/>
      <c r="L224" s="89"/>
      <c r="U224" s="86"/>
    </row>
    <row r="225" spans="2:21">
      <c r="B225" s="87"/>
      <c r="C225" s="86"/>
      <c r="D225" s="86"/>
      <c r="E225" s="89"/>
      <c r="F225" s="89"/>
      <c r="G225" s="89"/>
      <c r="H225" s="89"/>
      <c r="I225" s="89"/>
      <c r="J225" s="89"/>
      <c r="K225" s="89"/>
      <c r="L225" s="89"/>
      <c r="U225" s="86"/>
    </row>
    <row r="226" spans="2:21">
      <c r="B226" s="87"/>
      <c r="C226" s="86"/>
      <c r="D226" s="86"/>
      <c r="E226" s="89"/>
      <c r="F226" s="89"/>
      <c r="G226" s="89"/>
      <c r="H226" s="89"/>
      <c r="I226" s="89"/>
      <c r="J226" s="89"/>
      <c r="K226" s="89"/>
      <c r="L226" s="89"/>
      <c r="U226" s="86"/>
    </row>
    <row r="227" spans="2:21">
      <c r="B227" s="87"/>
      <c r="C227" s="86"/>
      <c r="D227" s="86"/>
      <c r="E227" s="89"/>
      <c r="F227" s="89"/>
      <c r="G227" s="89"/>
      <c r="H227" s="89"/>
      <c r="I227" s="89"/>
      <c r="J227" s="89"/>
      <c r="K227" s="89"/>
      <c r="L227" s="89"/>
      <c r="U227" s="86"/>
    </row>
    <row r="228" spans="2:21">
      <c r="B228" s="87"/>
      <c r="C228" s="86"/>
      <c r="D228" s="86"/>
      <c r="E228" s="89"/>
      <c r="F228" s="89"/>
      <c r="G228" s="89"/>
      <c r="H228" s="89"/>
      <c r="I228" s="89"/>
      <c r="J228" s="89"/>
      <c r="K228" s="89"/>
      <c r="L228" s="89"/>
      <c r="U228" s="86"/>
    </row>
    <row r="229" spans="2:21">
      <c r="B229" s="87"/>
      <c r="C229" s="86"/>
      <c r="D229" s="86"/>
      <c r="E229" s="89"/>
      <c r="F229" s="89"/>
      <c r="G229" s="89"/>
      <c r="H229" s="89"/>
      <c r="I229" s="89"/>
      <c r="J229" s="89"/>
      <c r="K229" s="89"/>
      <c r="L229" s="89"/>
      <c r="U229" s="86"/>
    </row>
    <row r="230" spans="2:21">
      <c r="B230" s="87"/>
      <c r="C230" s="86"/>
      <c r="D230" s="86"/>
      <c r="E230" s="89"/>
      <c r="F230" s="89"/>
      <c r="G230" s="89"/>
      <c r="H230" s="89"/>
      <c r="I230" s="89"/>
      <c r="J230" s="89"/>
      <c r="K230" s="89"/>
      <c r="L230" s="89"/>
      <c r="U230" s="86"/>
    </row>
    <row r="231" spans="2:21">
      <c r="B231" s="87"/>
      <c r="C231" s="86"/>
      <c r="D231" s="86"/>
      <c r="E231" s="89"/>
      <c r="F231" s="89"/>
      <c r="G231" s="89"/>
      <c r="H231" s="89"/>
      <c r="I231" s="89"/>
      <c r="J231" s="89"/>
      <c r="K231" s="89"/>
      <c r="L231" s="89"/>
      <c r="U231" s="86"/>
    </row>
    <row r="232" spans="2:21">
      <c r="B232" s="87"/>
      <c r="C232" s="86"/>
      <c r="D232" s="86"/>
      <c r="E232" s="89"/>
      <c r="F232" s="89"/>
      <c r="G232" s="89"/>
      <c r="H232" s="89"/>
      <c r="I232" s="89"/>
      <c r="J232" s="89"/>
      <c r="K232" s="89"/>
      <c r="L232" s="89"/>
      <c r="U232" s="86"/>
    </row>
    <row r="233" spans="2:21">
      <c r="B233" s="87"/>
      <c r="C233" s="86"/>
      <c r="D233" s="86"/>
      <c r="E233" s="89"/>
      <c r="F233" s="89"/>
      <c r="G233" s="89"/>
      <c r="H233" s="89"/>
      <c r="I233" s="89"/>
      <c r="J233" s="89"/>
      <c r="K233" s="89"/>
      <c r="L233" s="89"/>
      <c r="U233" s="86"/>
    </row>
    <row r="234" spans="2:21">
      <c r="B234" s="87"/>
      <c r="C234" s="86"/>
      <c r="D234" s="86"/>
      <c r="E234" s="89"/>
      <c r="F234" s="89"/>
      <c r="G234" s="89"/>
      <c r="H234" s="89"/>
      <c r="I234" s="89"/>
      <c r="J234" s="89"/>
      <c r="K234" s="89"/>
      <c r="L234" s="89"/>
      <c r="U234" s="86"/>
    </row>
    <row r="235" spans="2:21">
      <c r="B235" s="87"/>
      <c r="C235" s="86"/>
      <c r="D235" s="86"/>
      <c r="E235" s="89"/>
      <c r="F235" s="89"/>
      <c r="G235" s="89"/>
      <c r="H235" s="89"/>
      <c r="I235" s="89"/>
      <c r="J235" s="89"/>
      <c r="K235" s="89"/>
      <c r="L235" s="89"/>
      <c r="U235" s="86"/>
    </row>
    <row r="236" spans="2:21">
      <c r="B236" s="87"/>
      <c r="C236" s="86"/>
      <c r="D236" s="86"/>
      <c r="E236" s="89"/>
      <c r="F236" s="89"/>
      <c r="G236" s="89"/>
      <c r="H236" s="89"/>
      <c r="I236" s="89"/>
      <c r="J236" s="89"/>
      <c r="K236" s="89"/>
      <c r="L236" s="89"/>
      <c r="U236" s="86"/>
    </row>
    <row r="237" spans="2:21">
      <c r="B237" s="87"/>
      <c r="C237" s="86"/>
      <c r="D237" s="86"/>
      <c r="E237" s="89"/>
      <c r="F237" s="89"/>
      <c r="G237" s="89"/>
      <c r="H237" s="89"/>
      <c r="I237" s="89"/>
      <c r="J237" s="89"/>
      <c r="K237" s="89"/>
      <c r="L237" s="89"/>
      <c r="U237" s="86"/>
    </row>
    <row r="238" spans="2:21">
      <c r="B238" s="87"/>
      <c r="C238" s="86"/>
      <c r="D238" s="86"/>
      <c r="E238" s="89"/>
      <c r="F238" s="89"/>
      <c r="G238" s="89"/>
      <c r="H238" s="89"/>
      <c r="I238" s="89"/>
      <c r="J238" s="89"/>
      <c r="K238" s="89"/>
      <c r="L238" s="89"/>
      <c r="U238" s="86"/>
    </row>
    <row r="239" spans="2:21">
      <c r="B239" s="87"/>
      <c r="C239" s="86"/>
      <c r="D239" s="86"/>
      <c r="E239" s="89"/>
      <c r="F239" s="89"/>
      <c r="G239" s="89"/>
      <c r="H239" s="89"/>
      <c r="I239" s="89"/>
      <c r="J239" s="89"/>
      <c r="K239" s="89"/>
      <c r="L239" s="89"/>
      <c r="U239" s="86"/>
    </row>
    <row r="240" spans="2:21">
      <c r="B240" s="87"/>
      <c r="C240" s="86"/>
      <c r="D240" s="86"/>
      <c r="E240" s="89"/>
      <c r="F240" s="89"/>
      <c r="G240" s="89"/>
      <c r="H240" s="89"/>
      <c r="I240" s="89"/>
      <c r="J240" s="89"/>
      <c r="K240" s="89"/>
      <c r="L240" s="89"/>
      <c r="U240" s="86"/>
    </row>
    <row r="241" spans="2:21">
      <c r="B241" s="87"/>
      <c r="C241" s="86"/>
      <c r="D241" s="86"/>
      <c r="E241" s="89"/>
      <c r="F241" s="89"/>
      <c r="G241" s="89"/>
      <c r="H241" s="89"/>
      <c r="I241" s="89"/>
      <c r="J241" s="89"/>
      <c r="K241" s="89"/>
      <c r="L241" s="89"/>
      <c r="U241" s="86"/>
    </row>
    <row r="242" spans="2:21">
      <c r="B242" s="87"/>
      <c r="C242" s="86"/>
      <c r="D242" s="86"/>
      <c r="E242" s="89"/>
      <c r="F242" s="89"/>
      <c r="G242" s="89"/>
      <c r="H242" s="89"/>
      <c r="I242" s="89"/>
      <c r="J242" s="89"/>
      <c r="K242" s="89"/>
      <c r="L242" s="89"/>
      <c r="U242" s="86"/>
    </row>
    <row r="243" spans="2:21">
      <c r="B243" s="87"/>
      <c r="C243" s="86"/>
      <c r="D243" s="86"/>
      <c r="E243" s="89"/>
      <c r="F243" s="89"/>
      <c r="G243" s="89"/>
      <c r="H243" s="89"/>
      <c r="I243" s="89"/>
      <c r="J243" s="89"/>
      <c r="K243" s="89"/>
      <c r="L243" s="89"/>
      <c r="U243" s="86"/>
    </row>
    <row r="244" spans="2:21">
      <c r="B244" s="87"/>
      <c r="C244" s="86"/>
      <c r="D244" s="86"/>
      <c r="E244" s="89"/>
      <c r="F244" s="89"/>
      <c r="G244" s="89"/>
      <c r="H244" s="89"/>
      <c r="I244" s="89"/>
      <c r="J244" s="89"/>
      <c r="K244" s="89"/>
      <c r="L244" s="89"/>
      <c r="U244" s="86"/>
    </row>
    <row r="245" spans="2:21">
      <c r="B245" s="87"/>
      <c r="C245" s="86"/>
      <c r="D245" s="86"/>
      <c r="E245" s="89"/>
      <c r="F245" s="89"/>
      <c r="G245" s="89"/>
      <c r="H245" s="89"/>
      <c r="I245" s="89"/>
      <c r="J245" s="89"/>
      <c r="K245" s="89"/>
      <c r="L245" s="89"/>
      <c r="U245" s="86"/>
    </row>
    <row r="246" spans="2:21">
      <c r="B246" s="87"/>
      <c r="C246" s="86"/>
      <c r="D246" s="86"/>
      <c r="E246" s="89"/>
      <c r="F246" s="89"/>
      <c r="G246" s="89"/>
      <c r="H246" s="89"/>
      <c r="I246" s="89"/>
      <c r="J246" s="89"/>
      <c r="K246" s="89"/>
      <c r="L246" s="89"/>
      <c r="U246" s="86"/>
    </row>
    <row r="247" spans="2:21">
      <c r="B247" s="87"/>
      <c r="C247" s="86"/>
      <c r="D247" s="86"/>
      <c r="E247" s="89"/>
      <c r="F247" s="89"/>
      <c r="G247" s="89"/>
      <c r="H247" s="89"/>
      <c r="I247" s="89"/>
      <c r="J247" s="89"/>
      <c r="K247" s="89"/>
      <c r="L247" s="89"/>
      <c r="U247" s="86"/>
    </row>
    <row r="248" spans="2:21">
      <c r="B248" s="87"/>
      <c r="C248" s="86"/>
      <c r="D248" s="86"/>
      <c r="E248" s="89"/>
      <c r="F248" s="89"/>
      <c r="G248" s="89"/>
      <c r="H248" s="89"/>
      <c r="I248" s="89"/>
      <c r="J248" s="89"/>
      <c r="K248" s="89"/>
      <c r="L248" s="89"/>
      <c r="U248" s="86"/>
    </row>
    <row r="249" spans="2:21">
      <c r="B249" s="87"/>
      <c r="C249" s="86"/>
      <c r="D249" s="86"/>
      <c r="E249" s="89"/>
      <c r="F249" s="89"/>
      <c r="G249" s="89"/>
      <c r="H249" s="89"/>
      <c r="I249" s="89"/>
      <c r="J249" s="89"/>
      <c r="K249" s="89"/>
      <c r="L249" s="89"/>
      <c r="U249" s="86"/>
    </row>
    <row r="250" spans="2:21">
      <c r="B250" s="87"/>
      <c r="C250" s="86"/>
      <c r="D250" s="86"/>
      <c r="E250" s="89"/>
      <c r="F250" s="89"/>
      <c r="G250" s="89"/>
      <c r="H250" s="89"/>
      <c r="I250" s="89"/>
      <c r="J250" s="89"/>
      <c r="K250" s="89"/>
      <c r="L250" s="89"/>
      <c r="U250" s="86"/>
    </row>
    <row r="251" spans="2:21">
      <c r="B251" s="87"/>
      <c r="C251" s="86"/>
      <c r="D251" s="86"/>
      <c r="E251" s="89"/>
      <c r="F251" s="89"/>
      <c r="G251" s="89"/>
      <c r="H251" s="89"/>
      <c r="I251" s="89"/>
      <c r="J251" s="89"/>
      <c r="K251" s="89"/>
      <c r="L251" s="89"/>
      <c r="U251" s="86"/>
    </row>
    <row r="252" spans="2:21">
      <c r="B252" s="87"/>
      <c r="C252" s="86"/>
      <c r="D252" s="86"/>
      <c r="E252" s="89"/>
      <c r="F252" s="89"/>
      <c r="G252" s="89"/>
      <c r="H252" s="89"/>
      <c r="I252" s="89"/>
      <c r="J252" s="89"/>
      <c r="K252" s="89"/>
      <c r="L252" s="89"/>
      <c r="U252" s="86"/>
    </row>
    <row r="253" spans="2:21">
      <c r="B253" s="87"/>
      <c r="C253" s="86"/>
      <c r="D253" s="86"/>
      <c r="E253" s="89"/>
      <c r="F253" s="89"/>
      <c r="G253" s="89"/>
      <c r="H253" s="89"/>
      <c r="I253" s="89"/>
      <c r="J253" s="89"/>
      <c r="K253" s="89"/>
      <c r="L253" s="89"/>
      <c r="U253" s="86"/>
    </row>
    <row r="254" spans="2:21">
      <c r="B254" s="87"/>
      <c r="C254" s="86"/>
      <c r="D254" s="86"/>
      <c r="E254" s="89"/>
      <c r="F254" s="89"/>
      <c r="G254" s="89"/>
      <c r="H254" s="89"/>
      <c r="I254" s="89"/>
      <c r="J254" s="89"/>
      <c r="K254" s="89"/>
      <c r="L254" s="89"/>
      <c r="U254" s="86"/>
    </row>
    <row r="255" spans="2:21">
      <c r="B255" s="87"/>
      <c r="C255" s="86"/>
      <c r="D255" s="86"/>
      <c r="E255" s="89"/>
      <c r="F255" s="89"/>
      <c r="G255" s="89"/>
      <c r="H255" s="89"/>
      <c r="I255" s="89"/>
      <c r="J255" s="89"/>
      <c r="K255" s="89"/>
      <c r="L255" s="89"/>
      <c r="U255" s="86"/>
    </row>
    <row r="256" spans="2:21">
      <c r="B256" s="87"/>
      <c r="C256" s="86"/>
      <c r="D256" s="86"/>
      <c r="E256" s="89"/>
      <c r="F256" s="89"/>
      <c r="G256" s="89"/>
      <c r="H256" s="89"/>
      <c r="I256" s="89"/>
      <c r="J256" s="89"/>
      <c r="K256" s="89"/>
      <c r="L256" s="89"/>
      <c r="U256" s="86"/>
    </row>
    <row r="257" spans="2:21">
      <c r="B257" s="87"/>
      <c r="C257" s="86"/>
      <c r="D257" s="86"/>
      <c r="E257" s="89"/>
      <c r="F257" s="89"/>
      <c r="G257" s="89"/>
      <c r="H257" s="89"/>
      <c r="I257" s="89"/>
      <c r="J257" s="89"/>
      <c r="K257" s="89"/>
      <c r="L257" s="89"/>
      <c r="U257" s="86"/>
    </row>
    <row r="258" spans="2:21">
      <c r="B258" s="87"/>
      <c r="C258" s="86"/>
      <c r="D258" s="86"/>
      <c r="E258" s="89"/>
      <c r="F258" s="89"/>
      <c r="G258" s="89"/>
      <c r="H258" s="89"/>
      <c r="I258" s="89"/>
      <c r="J258" s="89"/>
      <c r="K258" s="89"/>
      <c r="L258" s="89"/>
      <c r="U258" s="86"/>
    </row>
    <row r="259" spans="2:21">
      <c r="B259" s="87"/>
      <c r="C259" s="86"/>
      <c r="D259" s="86"/>
      <c r="E259" s="89"/>
      <c r="F259" s="89"/>
      <c r="G259" s="89"/>
      <c r="H259" s="89"/>
      <c r="I259" s="89"/>
      <c r="J259" s="89"/>
      <c r="K259" s="89"/>
      <c r="L259" s="89"/>
      <c r="U259" s="86"/>
    </row>
    <row r="260" spans="2:21">
      <c r="B260" s="87"/>
      <c r="C260" s="86"/>
      <c r="D260" s="86"/>
      <c r="E260" s="89"/>
      <c r="F260" s="89"/>
      <c r="G260" s="89"/>
      <c r="H260" s="89"/>
      <c r="I260" s="89"/>
      <c r="J260" s="89"/>
      <c r="K260" s="89"/>
      <c r="L260" s="89"/>
      <c r="U260" s="86"/>
    </row>
    <row r="261" spans="2:21">
      <c r="B261" s="87"/>
      <c r="C261" s="86"/>
      <c r="D261" s="86"/>
      <c r="E261" s="89"/>
      <c r="F261" s="89"/>
      <c r="G261" s="89"/>
      <c r="H261" s="89"/>
      <c r="I261" s="89"/>
      <c r="J261" s="89"/>
      <c r="K261" s="89"/>
      <c r="L261" s="89"/>
      <c r="U261" s="86"/>
    </row>
    <row r="262" spans="2:21">
      <c r="B262" s="87"/>
      <c r="C262" s="86"/>
      <c r="D262" s="86"/>
      <c r="E262" s="89"/>
      <c r="F262" s="89"/>
      <c r="G262" s="89"/>
      <c r="H262" s="89"/>
      <c r="I262" s="89"/>
      <c r="J262" s="89"/>
      <c r="K262" s="89"/>
      <c r="L262" s="89"/>
      <c r="U262" s="86"/>
    </row>
    <row r="263" spans="2:21">
      <c r="B263" s="87"/>
      <c r="C263" s="86"/>
      <c r="D263" s="86"/>
      <c r="E263" s="89"/>
      <c r="F263" s="89"/>
      <c r="G263" s="89"/>
      <c r="H263" s="89"/>
      <c r="I263" s="89"/>
      <c r="J263" s="89"/>
      <c r="K263" s="89"/>
      <c r="L263" s="89"/>
      <c r="U263" s="86"/>
    </row>
    <row r="264" spans="2:21">
      <c r="B264" s="87"/>
      <c r="C264" s="86"/>
      <c r="D264" s="86"/>
      <c r="E264" s="89"/>
      <c r="F264" s="89"/>
      <c r="G264" s="89"/>
      <c r="H264" s="89"/>
      <c r="I264" s="89"/>
      <c r="J264" s="89"/>
      <c r="K264" s="89"/>
      <c r="L264" s="89"/>
      <c r="U264" s="86"/>
    </row>
    <row r="265" spans="2:21">
      <c r="B265" s="87"/>
      <c r="C265" s="86"/>
      <c r="D265" s="86"/>
      <c r="E265" s="89"/>
      <c r="F265" s="89"/>
      <c r="G265" s="89"/>
      <c r="H265" s="89"/>
      <c r="I265" s="89"/>
      <c r="J265" s="89"/>
      <c r="K265" s="89"/>
      <c r="L265" s="89"/>
      <c r="U265" s="86"/>
    </row>
    <row r="266" spans="2:21">
      <c r="B266" s="87"/>
      <c r="C266" s="86"/>
      <c r="D266" s="86"/>
      <c r="E266" s="89"/>
      <c r="F266" s="89"/>
      <c r="G266" s="89"/>
      <c r="H266" s="89"/>
      <c r="I266" s="89"/>
      <c r="J266" s="89"/>
      <c r="K266" s="89"/>
      <c r="L266" s="89"/>
      <c r="U266" s="86"/>
    </row>
    <row r="267" spans="2:21">
      <c r="B267" s="87"/>
      <c r="C267" s="86"/>
      <c r="D267" s="86"/>
      <c r="E267" s="89"/>
      <c r="F267" s="89"/>
      <c r="G267" s="89"/>
      <c r="H267" s="89"/>
      <c r="I267" s="89"/>
      <c r="J267" s="89"/>
      <c r="K267" s="89"/>
      <c r="L267" s="89"/>
      <c r="U267" s="86"/>
    </row>
    <row r="268" spans="2:21">
      <c r="B268" s="87"/>
      <c r="C268" s="86"/>
      <c r="D268" s="86"/>
      <c r="E268" s="89"/>
      <c r="F268" s="89"/>
      <c r="G268" s="89"/>
      <c r="H268" s="89"/>
      <c r="I268" s="89"/>
      <c r="J268" s="89"/>
      <c r="K268" s="89"/>
      <c r="L268" s="89"/>
      <c r="U268" s="86"/>
    </row>
    <row r="269" spans="2:21">
      <c r="B269" s="87"/>
      <c r="C269" s="86"/>
      <c r="D269" s="86"/>
      <c r="E269" s="89"/>
      <c r="F269" s="89"/>
      <c r="G269" s="89"/>
      <c r="H269" s="89"/>
      <c r="I269" s="89"/>
      <c r="J269" s="89"/>
      <c r="K269" s="89"/>
      <c r="L269" s="89"/>
      <c r="U269" s="86"/>
    </row>
    <row r="270" spans="2:21">
      <c r="B270" s="87"/>
      <c r="C270" s="86"/>
      <c r="D270" s="86"/>
      <c r="E270" s="89"/>
      <c r="F270" s="89"/>
      <c r="G270" s="89"/>
      <c r="H270" s="89"/>
      <c r="I270" s="89"/>
      <c r="J270" s="89"/>
      <c r="K270" s="89"/>
      <c r="L270" s="89"/>
      <c r="U270" s="86"/>
    </row>
    <row r="271" spans="2:21">
      <c r="B271" s="87"/>
      <c r="C271" s="86"/>
      <c r="D271" s="86"/>
      <c r="E271" s="89"/>
      <c r="F271" s="89"/>
      <c r="G271" s="89"/>
      <c r="H271" s="89"/>
      <c r="I271" s="89"/>
      <c r="J271" s="89"/>
      <c r="K271" s="89"/>
      <c r="L271" s="89"/>
      <c r="U271" s="86"/>
    </row>
    <row r="272" spans="2:21">
      <c r="B272" s="87"/>
      <c r="C272" s="86"/>
      <c r="D272" s="86"/>
      <c r="E272" s="89"/>
      <c r="F272" s="89"/>
      <c r="G272" s="89"/>
      <c r="H272" s="89"/>
      <c r="I272" s="89"/>
      <c r="J272" s="89"/>
      <c r="K272" s="89"/>
      <c r="L272" s="89"/>
      <c r="U272" s="86"/>
    </row>
    <row r="273" spans="2:21">
      <c r="B273" s="87"/>
      <c r="C273" s="86"/>
      <c r="D273" s="86"/>
      <c r="E273" s="89"/>
      <c r="F273" s="89"/>
      <c r="G273" s="89"/>
      <c r="H273" s="89"/>
      <c r="I273" s="89"/>
      <c r="J273" s="89"/>
      <c r="K273" s="89"/>
      <c r="L273" s="89"/>
      <c r="U273" s="86"/>
    </row>
    <row r="274" spans="2:21">
      <c r="B274" s="87"/>
      <c r="C274" s="86"/>
      <c r="D274" s="86"/>
      <c r="E274" s="89"/>
      <c r="F274" s="89"/>
      <c r="G274" s="89"/>
      <c r="H274" s="89"/>
      <c r="I274" s="89"/>
      <c r="J274" s="89"/>
      <c r="K274" s="89"/>
      <c r="L274" s="89"/>
      <c r="U274" s="86"/>
    </row>
    <row r="275" spans="2:21">
      <c r="B275" s="87"/>
      <c r="C275" s="86"/>
      <c r="D275" s="86"/>
      <c r="E275" s="89"/>
      <c r="F275" s="89"/>
      <c r="G275" s="89"/>
      <c r="H275" s="89"/>
      <c r="I275" s="89"/>
      <c r="J275" s="89"/>
      <c r="K275" s="89"/>
      <c r="L275" s="89"/>
      <c r="U275" s="86"/>
    </row>
    <row r="276" spans="2:21">
      <c r="B276" s="87"/>
      <c r="C276" s="86"/>
      <c r="D276" s="86"/>
      <c r="E276" s="89"/>
      <c r="F276" s="89"/>
      <c r="G276" s="89"/>
      <c r="H276" s="89"/>
      <c r="I276" s="89"/>
      <c r="J276" s="89"/>
      <c r="K276" s="89"/>
      <c r="L276" s="89"/>
      <c r="U276" s="86"/>
    </row>
    <row r="277" spans="2:21">
      <c r="B277" s="87"/>
      <c r="C277" s="86"/>
      <c r="D277" s="86"/>
      <c r="E277" s="89"/>
      <c r="F277" s="89"/>
      <c r="G277" s="89"/>
      <c r="H277" s="89"/>
      <c r="I277" s="89"/>
      <c r="J277" s="89"/>
      <c r="K277" s="89"/>
      <c r="L277" s="89"/>
      <c r="U277" s="86"/>
    </row>
    <row r="278" spans="2:21">
      <c r="B278" s="87"/>
      <c r="C278" s="86"/>
      <c r="D278" s="86"/>
      <c r="E278" s="89"/>
      <c r="F278" s="89"/>
      <c r="G278" s="89"/>
      <c r="H278" s="89"/>
      <c r="I278" s="89"/>
      <c r="J278" s="89"/>
      <c r="K278" s="89"/>
      <c r="L278" s="89"/>
      <c r="U278" s="86"/>
    </row>
    <row r="279" spans="2:21">
      <c r="B279" s="87"/>
      <c r="C279" s="86"/>
      <c r="D279" s="86"/>
      <c r="E279" s="89"/>
      <c r="F279" s="89"/>
      <c r="G279" s="89"/>
      <c r="H279" s="89"/>
      <c r="I279" s="89"/>
      <c r="J279" s="89"/>
      <c r="K279" s="89"/>
      <c r="L279" s="89"/>
      <c r="U279" s="86"/>
    </row>
    <row r="280" spans="2:21">
      <c r="B280" s="87"/>
      <c r="C280" s="86"/>
      <c r="D280" s="86"/>
      <c r="E280" s="89"/>
      <c r="F280" s="89"/>
      <c r="G280" s="89"/>
      <c r="H280" s="89"/>
      <c r="I280" s="89"/>
      <c r="J280" s="89"/>
      <c r="K280" s="89"/>
      <c r="L280" s="89"/>
      <c r="U280" s="86"/>
    </row>
    <row r="281" spans="2:21">
      <c r="B281" s="87"/>
      <c r="C281" s="86"/>
      <c r="D281" s="86"/>
      <c r="E281" s="89"/>
      <c r="F281" s="89"/>
      <c r="G281" s="89"/>
      <c r="H281" s="89"/>
      <c r="I281" s="89"/>
      <c r="J281" s="89"/>
      <c r="K281" s="89"/>
      <c r="L281" s="89"/>
      <c r="U281" s="86"/>
    </row>
    <row r="282" spans="2:21">
      <c r="B282" s="87"/>
      <c r="C282" s="86"/>
      <c r="D282" s="86"/>
      <c r="E282" s="89"/>
      <c r="F282" s="89"/>
      <c r="G282" s="89"/>
      <c r="H282" s="89"/>
      <c r="I282" s="89"/>
      <c r="J282" s="89"/>
      <c r="K282" s="89"/>
      <c r="L282" s="89"/>
      <c r="U282" s="86"/>
    </row>
    <row r="283" spans="2:21">
      <c r="B283" s="87"/>
      <c r="C283" s="86"/>
      <c r="D283" s="86"/>
      <c r="E283" s="89"/>
      <c r="F283" s="89"/>
      <c r="G283" s="89"/>
      <c r="H283" s="89"/>
      <c r="I283" s="89"/>
      <c r="J283" s="89"/>
      <c r="K283" s="89"/>
      <c r="L283" s="89"/>
      <c r="U283" s="86"/>
    </row>
    <row r="284" spans="2:21">
      <c r="B284" s="87"/>
      <c r="C284" s="86"/>
      <c r="D284" s="86"/>
      <c r="E284" s="89"/>
      <c r="F284" s="89"/>
      <c r="G284" s="89"/>
      <c r="H284" s="89"/>
      <c r="I284" s="89"/>
      <c r="J284" s="89"/>
      <c r="K284" s="89"/>
      <c r="L284" s="89"/>
      <c r="U284" s="86"/>
    </row>
    <row r="285" spans="2:21">
      <c r="B285" s="87"/>
      <c r="C285" s="86"/>
      <c r="D285" s="86"/>
      <c r="E285" s="89"/>
      <c r="F285" s="89"/>
      <c r="G285" s="89"/>
      <c r="H285" s="89"/>
      <c r="I285" s="89"/>
      <c r="J285" s="89"/>
      <c r="K285" s="89"/>
      <c r="L285" s="89"/>
      <c r="U285" s="86"/>
    </row>
    <row r="286" spans="2:21">
      <c r="B286" s="87"/>
      <c r="C286" s="86"/>
      <c r="D286" s="86"/>
      <c r="E286" s="89"/>
      <c r="F286" s="89"/>
      <c r="G286" s="89"/>
      <c r="H286" s="89"/>
      <c r="I286" s="89"/>
      <c r="J286" s="89"/>
      <c r="K286" s="89"/>
      <c r="L286" s="89"/>
      <c r="U286" s="86"/>
    </row>
    <row r="287" spans="2:21">
      <c r="B287" s="87"/>
      <c r="C287" s="86"/>
      <c r="D287" s="86"/>
      <c r="E287" s="89"/>
      <c r="F287" s="89"/>
      <c r="G287" s="89"/>
      <c r="H287" s="89"/>
      <c r="I287" s="89"/>
      <c r="J287" s="89"/>
      <c r="K287" s="89"/>
      <c r="L287" s="89"/>
      <c r="U287" s="86"/>
    </row>
    <row r="288" spans="2:21">
      <c r="B288" s="87"/>
      <c r="C288" s="86"/>
      <c r="D288" s="86"/>
      <c r="E288" s="89"/>
      <c r="F288" s="89"/>
      <c r="G288" s="89"/>
      <c r="H288" s="89"/>
      <c r="I288" s="89"/>
      <c r="J288" s="89"/>
      <c r="K288" s="89"/>
      <c r="L288" s="89"/>
      <c r="U288" s="86"/>
    </row>
    <row r="289" spans="2:21">
      <c r="B289" s="87"/>
      <c r="C289" s="86"/>
      <c r="D289" s="86"/>
      <c r="E289" s="89"/>
      <c r="F289" s="89"/>
      <c r="G289" s="89"/>
      <c r="H289" s="89"/>
      <c r="I289" s="89"/>
      <c r="J289" s="89"/>
      <c r="K289" s="89"/>
      <c r="L289" s="89"/>
      <c r="U289" s="86"/>
    </row>
    <row r="290" spans="2:21">
      <c r="B290" s="87"/>
      <c r="C290" s="86"/>
      <c r="D290" s="86"/>
      <c r="E290" s="89"/>
      <c r="F290" s="89"/>
      <c r="G290" s="89"/>
      <c r="H290" s="89"/>
      <c r="I290" s="89"/>
      <c r="J290" s="89"/>
      <c r="K290" s="89"/>
      <c r="L290" s="89"/>
      <c r="U290" s="86"/>
    </row>
    <row r="291" spans="2:21">
      <c r="B291" s="87"/>
      <c r="C291" s="86"/>
      <c r="D291" s="86"/>
      <c r="E291" s="89"/>
      <c r="F291" s="89"/>
      <c r="G291" s="89"/>
      <c r="H291" s="89"/>
      <c r="I291" s="89"/>
      <c r="J291" s="89"/>
      <c r="K291" s="89"/>
      <c r="L291" s="89"/>
      <c r="U291" s="86"/>
    </row>
    <row r="292" spans="2:21">
      <c r="B292" s="87"/>
      <c r="C292" s="86"/>
      <c r="D292" s="86"/>
      <c r="E292" s="89"/>
      <c r="F292" s="89"/>
      <c r="G292" s="89"/>
      <c r="H292" s="89"/>
      <c r="I292" s="89"/>
      <c r="J292" s="89"/>
      <c r="K292" s="89"/>
      <c r="L292" s="89"/>
      <c r="U292" s="86"/>
    </row>
    <row r="293" spans="2:21">
      <c r="B293" s="87"/>
      <c r="C293" s="86"/>
      <c r="D293" s="86"/>
      <c r="E293" s="89"/>
      <c r="F293" s="89"/>
      <c r="G293" s="89"/>
      <c r="H293" s="89"/>
      <c r="I293" s="89"/>
      <c r="J293" s="89"/>
      <c r="K293" s="89"/>
      <c r="L293" s="89"/>
      <c r="U293" s="86"/>
    </row>
    <row r="294" spans="2:21">
      <c r="B294" s="87"/>
      <c r="C294" s="86"/>
      <c r="D294" s="86"/>
      <c r="E294" s="89"/>
      <c r="F294" s="89"/>
      <c r="G294" s="89"/>
      <c r="H294" s="89"/>
      <c r="I294" s="89"/>
      <c r="J294" s="89"/>
      <c r="K294" s="89"/>
      <c r="L294" s="89"/>
      <c r="U294" s="86"/>
    </row>
    <row r="295" spans="2:21">
      <c r="B295" s="87"/>
      <c r="C295" s="86"/>
      <c r="D295" s="86"/>
      <c r="E295" s="89"/>
      <c r="F295" s="89"/>
      <c r="G295" s="89"/>
      <c r="H295" s="89"/>
      <c r="I295" s="89"/>
      <c r="J295" s="89"/>
      <c r="K295" s="89"/>
      <c r="L295" s="89"/>
      <c r="U295" s="86"/>
    </row>
    <row r="296" spans="2:21">
      <c r="B296" s="87"/>
      <c r="C296" s="86"/>
      <c r="D296" s="86"/>
      <c r="E296" s="89"/>
      <c r="F296" s="89"/>
      <c r="G296" s="89"/>
      <c r="H296" s="89"/>
      <c r="I296" s="89"/>
      <c r="J296" s="89"/>
      <c r="K296" s="89"/>
      <c r="L296" s="89"/>
      <c r="U296" s="86"/>
    </row>
    <row r="297" spans="2:21">
      <c r="B297" s="87"/>
      <c r="C297" s="86"/>
      <c r="D297" s="86"/>
      <c r="E297" s="89"/>
      <c r="F297" s="89"/>
      <c r="G297" s="89"/>
      <c r="H297" s="89"/>
      <c r="I297" s="89"/>
      <c r="J297" s="89"/>
      <c r="K297" s="89"/>
      <c r="L297" s="89"/>
      <c r="U297" s="86"/>
    </row>
    <row r="298" spans="2:21">
      <c r="B298" s="87"/>
      <c r="C298" s="86"/>
      <c r="D298" s="86"/>
      <c r="E298" s="89"/>
      <c r="F298" s="89"/>
      <c r="G298" s="89"/>
      <c r="H298" s="89"/>
      <c r="I298" s="89"/>
      <c r="J298" s="89"/>
      <c r="K298" s="89"/>
      <c r="L298" s="89"/>
      <c r="U298" s="86"/>
    </row>
    <row r="299" spans="2:21">
      <c r="B299" s="87"/>
      <c r="C299" s="86"/>
      <c r="D299" s="86"/>
      <c r="E299" s="89"/>
      <c r="F299" s="89"/>
      <c r="G299" s="89"/>
      <c r="H299" s="89"/>
      <c r="I299" s="89"/>
      <c r="J299" s="89"/>
      <c r="K299" s="89"/>
      <c r="L299" s="89"/>
      <c r="U299" s="86"/>
    </row>
    <row r="300" spans="2:21">
      <c r="B300" s="87"/>
      <c r="C300" s="86"/>
      <c r="D300" s="86"/>
      <c r="E300" s="89"/>
      <c r="F300" s="89"/>
      <c r="G300" s="89"/>
      <c r="H300" s="89"/>
      <c r="I300" s="89"/>
      <c r="J300" s="89"/>
      <c r="K300" s="89"/>
      <c r="L300" s="89"/>
      <c r="U300" s="86"/>
    </row>
    <row r="301" spans="2:21">
      <c r="B301" s="87"/>
      <c r="C301" s="86"/>
      <c r="D301" s="86"/>
      <c r="E301" s="89"/>
      <c r="F301" s="89"/>
      <c r="G301" s="89"/>
      <c r="H301" s="89"/>
      <c r="I301" s="89"/>
      <c r="J301" s="89"/>
      <c r="K301" s="89"/>
      <c r="L301" s="89"/>
      <c r="U301" s="86"/>
    </row>
    <row r="302" spans="2:21">
      <c r="B302" s="87"/>
      <c r="C302" s="86"/>
      <c r="D302" s="86"/>
      <c r="E302" s="89"/>
      <c r="F302" s="89"/>
      <c r="G302" s="89"/>
      <c r="H302" s="89"/>
      <c r="I302" s="89"/>
      <c r="J302" s="89"/>
      <c r="K302" s="89"/>
      <c r="L302" s="89"/>
      <c r="U302" s="86"/>
    </row>
    <row r="303" spans="2:21">
      <c r="B303" s="87"/>
      <c r="C303" s="86"/>
      <c r="U303" s="86"/>
    </row>
    <row r="304" spans="2:21">
      <c r="B304" s="87"/>
      <c r="C304" s="86"/>
      <c r="U304" s="86"/>
    </row>
    <row r="305" spans="2:21">
      <c r="B305" s="87"/>
      <c r="C305" s="86"/>
      <c r="U305" s="86"/>
    </row>
    <row r="306" spans="2:21">
      <c r="B306" s="87"/>
      <c r="C306" s="86"/>
      <c r="U306" s="86"/>
    </row>
    <row r="307" spans="2:21">
      <c r="B307" s="87"/>
      <c r="C307" s="86"/>
      <c r="U307" s="86"/>
    </row>
    <row r="308" spans="2:21">
      <c r="B308" s="87"/>
      <c r="C308" s="86"/>
      <c r="U308" s="86"/>
    </row>
    <row r="309" spans="2:21">
      <c r="B309" s="87"/>
      <c r="C309" s="86"/>
      <c r="U309" s="86"/>
    </row>
  </sheetData>
  <mergeCells count="26">
    <mergeCell ref="V3:V6"/>
    <mergeCell ref="D4:D6"/>
    <mergeCell ref="E4:E6"/>
    <mergeCell ref="F4:J4"/>
    <mergeCell ref="K4:K6"/>
    <mergeCell ref="L4:L6"/>
    <mergeCell ref="F5:F6"/>
    <mergeCell ref="J5:J6"/>
    <mergeCell ref="P3:P6"/>
    <mergeCell ref="Q3:Q6"/>
    <mergeCell ref="A1:V1"/>
    <mergeCell ref="P2:V2"/>
    <mergeCell ref="A3:A6"/>
    <mergeCell ref="B3:B6"/>
    <mergeCell ref="C3:C6"/>
    <mergeCell ref="D3:J3"/>
    <mergeCell ref="K3:L3"/>
    <mergeCell ref="M3:M6"/>
    <mergeCell ref="N3:N6"/>
    <mergeCell ref="O3:O6"/>
    <mergeCell ref="G5:I6"/>
    <mergeCell ref="S3:T3"/>
    <mergeCell ref="S4:S6"/>
    <mergeCell ref="T4:T6"/>
    <mergeCell ref="R3:R6"/>
    <mergeCell ref="U3:U6"/>
  </mergeCells>
  <pageMargins left="0.28000000000000003" right="0.2" top="0.35" bottom="0.21" header="0.3" footer="0.17"/>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 01 VNĐH</vt:lpstr>
      <vt:lpstr>PL 02</vt:lpstr>
      <vt:lpstr>PL 03</vt:lpstr>
      <vt:lpstr>PL 04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Hoang</dc:creator>
  <cp:lastModifiedBy>PC</cp:lastModifiedBy>
  <cp:lastPrinted>2024-11-08T00:55:36Z</cp:lastPrinted>
  <dcterms:created xsi:type="dcterms:W3CDTF">2024-08-20T07:30:18Z</dcterms:created>
  <dcterms:modified xsi:type="dcterms:W3CDTF">2024-12-12T03:57:53Z</dcterms:modified>
</cp:coreProperties>
</file>