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0" windowHeight="13140"/>
  </bookViews>
  <sheets>
    <sheet name="Thực hiện 2023" sheetId="3" r:id="rId1"/>
    <sheet name="KH ĐTC 2024" sheetId="1" r:id="rId2"/>
    <sheet name="Sheet1" sheetId="2" r:id="rId3"/>
  </sheets>
  <definedNames>
    <definedName name="_Hlk136936061" localSheetId="1">'KH ĐTC 2024'!$C$33</definedName>
    <definedName name="_xlnm.Print_Titles" localSheetId="1">'KH ĐTC 2024'!$3:$6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3" i="1"/>
  <c r="Z51" l="1"/>
  <c r="Y51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T49"/>
  <c r="Z48"/>
  <c r="Y48"/>
  <c r="Y47" s="1"/>
  <c r="AB47"/>
  <c r="AA47"/>
  <c r="Z47"/>
  <c r="X47"/>
  <c r="W47"/>
  <c r="V47"/>
  <c r="U47"/>
  <c r="T47"/>
  <c r="S47"/>
  <c r="R47"/>
  <c r="Q47"/>
  <c r="P47"/>
  <c r="O47"/>
  <c r="N47"/>
  <c r="M47"/>
  <c r="L47"/>
  <c r="K47"/>
  <c r="K34" s="1"/>
  <c r="J47"/>
  <c r="J34" s="1"/>
  <c r="I47"/>
  <c r="H47"/>
  <c r="G47"/>
  <c r="AB46"/>
  <c r="T46"/>
  <c r="AB44"/>
  <c r="T44"/>
  <c r="AB42"/>
  <c r="T43"/>
  <c r="T42" s="1"/>
  <c r="AG42"/>
  <c r="AF42"/>
  <c r="AE42"/>
  <c r="AD42"/>
  <c r="AC42"/>
  <c r="AA42"/>
  <c r="Z42"/>
  <c r="Y42"/>
  <c r="X42"/>
  <c r="X34" s="1"/>
  <c r="W42"/>
  <c r="V42"/>
  <c r="U42"/>
  <c r="S42"/>
  <c r="R42"/>
  <c r="Q42"/>
  <c r="P42"/>
  <c r="O42"/>
  <c r="N42"/>
  <c r="M42"/>
  <c r="L42"/>
  <c r="K42"/>
  <c r="J42"/>
  <c r="I42"/>
  <c r="I34" s="1"/>
  <c r="H42"/>
  <c r="G42"/>
  <c r="AB41"/>
  <c r="T41"/>
  <c r="AB40"/>
  <c r="T39"/>
  <c r="AB38"/>
  <c r="T38"/>
  <c r="Y37"/>
  <c r="Y35" s="1"/>
  <c r="U37"/>
  <c r="AA37" s="1"/>
  <c r="AA36"/>
  <c r="Y36"/>
  <c r="T36"/>
  <c r="Z35"/>
  <c r="X35"/>
  <c r="W35"/>
  <c r="V35"/>
  <c r="V34" s="1"/>
  <c r="S35"/>
  <c r="R35"/>
  <c r="Q35"/>
  <c r="P35"/>
  <c r="P34" s="1"/>
  <c r="O35"/>
  <c r="O34" s="1"/>
  <c r="N35"/>
  <c r="N34" s="1"/>
  <c r="M35"/>
  <c r="M34" s="1"/>
  <c r="L35"/>
  <c r="L34" s="1"/>
  <c r="K35"/>
  <c r="J35"/>
  <c r="I35"/>
  <c r="H35"/>
  <c r="G35"/>
  <c r="W34"/>
  <c r="R34"/>
  <c r="Z33"/>
  <c r="Z32" s="1"/>
  <c r="Y33"/>
  <c r="Y32" s="1"/>
  <c r="AB32"/>
  <c r="AA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T31"/>
  <c r="AB30"/>
  <c r="T30"/>
  <c r="AB29"/>
  <c r="AB28" s="1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AB27"/>
  <c r="T27"/>
  <c r="AB26"/>
  <c r="T26"/>
  <c r="T25"/>
  <c r="AB24"/>
  <c r="T24"/>
  <c r="AB23"/>
  <c r="T23"/>
  <c r="U22"/>
  <c r="U19" s="1"/>
  <c r="Y21"/>
  <c r="T21"/>
  <c r="Y20"/>
  <c r="T20"/>
  <c r="AG19"/>
  <c r="AF19"/>
  <c r="AE19"/>
  <c r="AD19"/>
  <c r="AC19"/>
  <c r="AA19"/>
  <c r="Z19"/>
  <c r="X19"/>
  <c r="W19"/>
  <c r="V19"/>
  <c r="S19"/>
  <c r="R19"/>
  <c r="Q19"/>
  <c r="P19"/>
  <c r="O19"/>
  <c r="N19"/>
  <c r="M19"/>
  <c r="L19"/>
  <c r="K19"/>
  <c r="J19"/>
  <c r="I19"/>
  <c r="H19"/>
  <c r="G19"/>
  <c r="AB18"/>
  <c r="Z18"/>
  <c r="Z17" s="1"/>
  <c r="Y18"/>
  <c r="AB17"/>
  <c r="AA17"/>
  <c r="Y17"/>
  <c r="X17"/>
  <c r="X10" s="1"/>
  <c r="X8" s="1"/>
  <c r="X7" s="1"/>
  <c r="W17"/>
  <c r="V17"/>
  <c r="U17"/>
  <c r="T17"/>
  <c r="S17"/>
  <c r="R17"/>
  <c r="Q17"/>
  <c r="P17"/>
  <c r="O17"/>
  <c r="N17"/>
  <c r="M17"/>
  <c r="L17"/>
  <c r="K17"/>
  <c r="J17"/>
  <c r="I17"/>
  <c r="H17"/>
  <c r="G17"/>
  <c r="AB16"/>
  <c r="T16"/>
  <c r="AB15"/>
  <c r="T15"/>
  <c r="AB14"/>
  <c r="Y14"/>
  <c r="Y13" s="1"/>
  <c r="AB13"/>
  <c r="AA13"/>
  <c r="Z13"/>
  <c r="X13"/>
  <c r="W13"/>
  <c r="V13"/>
  <c r="U13"/>
  <c r="T13"/>
  <c r="S13"/>
  <c r="R13"/>
  <c r="Q13"/>
  <c r="P13"/>
  <c r="O13"/>
  <c r="N13"/>
  <c r="M13"/>
  <c r="M10" s="1"/>
  <c r="M8" s="1"/>
  <c r="M7" s="1"/>
  <c r="L13"/>
  <c r="L10" s="1"/>
  <c r="L8" s="1"/>
  <c r="L7" s="1"/>
  <c r="K13"/>
  <c r="J13"/>
  <c r="I13"/>
  <c r="H13"/>
  <c r="G13"/>
  <c r="AB11"/>
  <c r="AA11"/>
  <c r="Z11"/>
  <c r="Z10" s="1"/>
  <c r="Z8" s="1"/>
  <c r="Y11"/>
  <c r="X11"/>
  <c r="W11"/>
  <c r="V11"/>
  <c r="U11"/>
  <c r="T11"/>
  <c r="S11"/>
  <c r="R11"/>
  <c r="R10" s="1"/>
  <c r="R8" s="1"/>
  <c r="R7" s="1"/>
  <c r="Q11"/>
  <c r="P11"/>
  <c r="O11"/>
  <c r="N11"/>
  <c r="M11"/>
  <c r="L11"/>
  <c r="K11"/>
  <c r="J11"/>
  <c r="J10" s="1"/>
  <c r="J8" s="1"/>
  <c r="I11"/>
  <c r="H11"/>
  <c r="G11"/>
  <c r="I10"/>
  <c r="I8" s="1"/>
  <c r="H10"/>
  <c r="H8" s="1"/>
  <c r="I7" l="1"/>
  <c r="Q10"/>
  <c r="Q8" s="1"/>
  <c r="U10"/>
  <c r="U8" s="1"/>
  <c r="N10"/>
  <c r="N8" s="1"/>
  <c r="N7" s="1"/>
  <c r="P10"/>
  <c r="P8" s="1"/>
  <c r="P7" s="1"/>
  <c r="G10"/>
  <c r="G8" s="1"/>
  <c r="G7" s="1"/>
  <c r="Y19"/>
  <c r="Y10" s="1"/>
  <c r="Y8" s="1"/>
  <c r="Y7" s="1"/>
  <c r="AA10"/>
  <c r="AA8" s="1"/>
  <c r="AA35"/>
  <c r="AA34" s="1"/>
  <c r="G34"/>
  <c r="S10"/>
  <c r="S8" s="1"/>
  <c r="S7" s="1"/>
  <c r="AB19"/>
  <c r="AB10" s="1"/>
  <c r="AB8" s="1"/>
  <c r="O10"/>
  <c r="O8" s="1"/>
  <c r="O7" s="1"/>
  <c r="Q34"/>
  <c r="Q7" s="1"/>
  <c r="T35"/>
  <c r="T34" s="1"/>
  <c r="AB35"/>
  <c r="K10"/>
  <c r="K8" s="1"/>
  <c r="K7" s="1"/>
  <c r="S34"/>
  <c r="V10"/>
  <c r="V8" s="1"/>
  <c r="Z34"/>
  <c r="Z7" s="1"/>
  <c r="W10"/>
  <c r="W8" s="1"/>
  <c r="W7" s="1"/>
  <c r="H34"/>
  <c r="H7" s="1"/>
  <c r="AA7"/>
  <c r="Y34"/>
  <c r="J7"/>
  <c r="V7"/>
  <c r="AB34"/>
  <c r="T22"/>
  <c r="T19" s="1"/>
  <c r="T10" s="1"/>
  <c r="T8" s="1"/>
  <c r="U35"/>
  <c r="U34" s="1"/>
  <c r="U7" s="1"/>
  <c r="T7" l="1"/>
  <c r="AB7"/>
  <c r="H54" i="3"/>
  <c r="E54"/>
  <c r="E53"/>
  <c r="H53" s="1"/>
  <c r="E52"/>
  <c r="H52" s="1"/>
  <c r="E51"/>
  <c r="H51" s="1"/>
  <c r="H50"/>
  <c r="G50"/>
  <c r="E49"/>
  <c r="G49" s="1"/>
  <c r="E48"/>
  <c r="H48" s="1"/>
  <c r="H47"/>
  <c r="G47"/>
  <c r="H46"/>
  <c r="G46"/>
  <c r="J45"/>
  <c r="E45"/>
  <c r="F44"/>
  <c r="H43"/>
  <c r="G43"/>
  <c r="H42"/>
  <c r="G42"/>
  <c r="J41"/>
  <c r="E41"/>
  <c r="H41" s="1"/>
  <c r="J40"/>
  <c r="E40"/>
  <c r="H40" s="1"/>
  <c r="J39"/>
  <c r="H39"/>
  <c r="G39"/>
  <c r="J38"/>
  <c r="H38"/>
  <c r="G38"/>
  <c r="J37"/>
  <c r="E37"/>
  <c r="H37" s="1"/>
  <c r="J36"/>
  <c r="E36"/>
  <c r="H36" s="1"/>
  <c r="J35"/>
  <c r="E35"/>
  <c r="H35" s="1"/>
  <c r="J34"/>
  <c r="E34"/>
  <c r="H34" s="1"/>
  <c r="E33"/>
  <c r="H33" s="1"/>
  <c r="J32"/>
  <c r="H32"/>
  <c r="G32"/>
  <c r="H31"/>
  <c r="G31"/>
  <c r="E30"/>
  <c r="G30" s="1"/>
  <c r="J29"/>
  <c r="E29"/>
  <c r="H29" s="1"/>
  <c r="J28"/>
  <c r="H28"/>
  <c r="E28"/>
  <c r="G28" s="1"/>
  <c r="J27"/>
  <c r="H27"/>
  <c r="G27"/>
  <c r="J26"/>
  <c r="H26"/>
  <c r="G26"/>
  <c r="F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E6"/>
  <c r="F5"/>
  <c r="J5" s="1"/>
  <c r="J3"/>
  <c r="G41" l="1"/>
  <c r="H49"/>
  <c r="G53"/>
  <c r="E44"/>
  <c r="G44" s="1"/>
  <c r="H30"/>
  <c r="G34"/>
  <c r="G37"/>
  <c r="E25"/>
  <c r="E5" s="1"/>
  <c r="G51"/>
  <c r="J44"/>
  <c r="G45"/>
  <c r="F4"/>
  <c r="G35"/>
  <c r="H45"/>
  <c r="G36"/>
  <c r="G33"/>
  <c r="H5"/>
  <c r="G40"/>
  <c r="G52"/>
  <c r="G48"/>
  <c r="G29"/>
  <c r="H44" l="1"/>
  <c r="E4"/>
  <c r="G4" s="1"/>
  <c r="H25"/>
  <c r="G5"/>
  <c r="H4"/>
  <c r="G25"/>
</calcChain>
</file>

<file path=xl/sharedStrings.xml><?xml version="1.0" encoding="utf-8"?>
<sst xmlns="http://schemas.openxmlformats.org/spreadsheetml/2006/main" count="365" uniqueCount="218">
  <si>
    <t>Đơn vị: Triệu đồng</t>
  </si>
  <si>
    <t>TT</t>
  </si>
  <si>
    <t>Danh mục dự án</t>
  </si>
  <si>
    <t>Địa điểm XD</t>
  </si>
  <si>
    <t xml:space="preserve">Quyết định CTĐT/ Quyết định đầu tư </t>
  </si>
  <si>
    <t>Kế hoạch năm trung hạn 5 năm giai đoạn 2016-2020</t>
  </si>
  <si>
    <t>Kế hoạch trung hạn đã giao đến hết năm 2019</t>
  </si>
  <si>
    <t>Dự kiến kế hoạch năm 2020</t>
  </si>
  <si>
    <t>Kế hoạch năm 2020</t>
  </si>
  <si>
    <t>Chủ đầu tư</t>
  </si>
  <si>
    <t>Ghi chú</t>
  </si>
  <si>
    <t>Số quyết định; ngày, tháng, năm ban hành</t>
  </si>
  <si>
    <t xml:space="preserve">TMĐT </t>
  </si>
  <si>
    <t>Tổng số (tất cả các nguồn vốn)</t>
  </si>
  <si>
    <t>Trong đó: vốn NS tỉnh</t>
  </si>
  <si>
    <t xml:space="preserve">Tổng số </t>
  </si>
  <si>
    <t>Tổng số</t>
  </si>
  <si>
    <t xml:space="preserve">Giải ngân đến 30/6/2023 </t>
  </si>
  <si>
    <t xml:space="preserve">Dự ước giải ngân đến 31/01/2024 </t>
  </si>
  <si>
    <t xml:space="preserve">Dự ước giải ngân đến 30/9/2023 </t>
  </si>
  <si>
    <t>I</t>
  </si>
  <si>
    <t>II</t>
  </si>
  <si>
    <t>Sở chỉ huy diễn tập khu vực phòng thủ</t>
  </si>
  <si>
    <t>Lĩnh vực Quốc phòng</t>
  </si>
  <si>
    <t>Thời gian
KD-HT</t>
  </si>
  <si>
    <t>2023-2024</t>
  </si>
  <si>
    <t>Lĩnh vực Giáo dục và Đào tạo</t>
  </si>
  <si>
    <t>Nhà lớp học 6 phòng 2 tầng trường Mầm non Thuận Hóa</t>
  </si>
  <si>
    <t>2023-2025</t>
  </si>
  <si>
    <t>2024-2025</t>
  </si>
  <si>
    <t>Đường nội đồng Phúc Tùng - Cồn Cam</t>
  </si>
  <si>
    <t>2024</t>
  </si>
  <si>
    <t>Đường GTNT thôn Đại Sơn</t>
  </si>
  <si>
    <t>Đường bê tông từ nhà ông Toán đến nhà ông Vỵ thôn Kim Ninh, xã Kim Hóa</t>
  </si>
  <si>
    <t>Trụ sở làm việc UBND xã Hương Hóa (Tầng 2)</t>
  </si>
  <si>
    <t>Đường nội thôn Quảng Hóa xã Lê Hóa</t>
  </si>
  <si>
    <t>Nhà lớp học bộ môn 6 phòng 2 tầng trường THCS Đồng Lê</t>
  </si>
  <si>
    <t>Hệ thống xử lý nước thải tập 
trung cụm công nghiệp Tiến Hóa (giai đoạn 1)</t>
  </si>
  <si>
    <t>Nâng cấp đường Ngô Quyền đoạn từ đường Lê Lợi đi đường Trần Phú</t>
  </si>
  <si>
    <t>Đường nội thôn Tiền Phong xã Lê Hóa</t>
  </si>
  <si>
    <t>Nhà lớp học 3 tầng 9 phòng học Trường Mầm non Đồng Lê</t>
  </si>
  <si>
    <t>Nâng cấp kênh mương Huyền Thủy</t>
  </si>
  <si>
    <t>Vốn chuẩn bị đầu tư</t>
  </si>
  <si>
    <t>Vốn thực hiện dự án</t>
  </si>
  <si>
    <t>A</t>
  </si>
  <si>
    <t>Lĩnh vực Giao thông - Thủy lợi</t>
  </si>
  <si>
    <t>Lĩnh vực quản lý nhà nước</t>
  </si>
  <si>
    <t>Lĩnh vực môi trường</t>
  </si>
  <si>
    <t>IV</t>
  </si>
  <si>
    <t>V</t>
  </si>
  <si>
    <t>III</t>
  </si>
  <si>
    <t>Lĩnh vực Văn Hóa, Thông tin</t>
  </si>
  <si>
    <t>1</t>
  </si>
  <si>
    <t>2</t>
  </si>
  <si>
    <t>3</t>
  </si>
  <si>
    <t>Nhà văn hóa thôn Bàu xã Tiến Hóa</t>
  </si>
  <si>
    <t>Nhà làm việc 6 phòng UBND
 xã Thanh Hóa</t>
  </si>
  <si>
    <t>8</t>
  </si>
  <si>
    <t>VI</t>
  </si>
  <si>
    <t>Tỷ lệ (%)</t>
  </si>
  <si>
    <t>Xã Kim Hóa</t>
  </si>
  <si>
    <t>Xã Thạch Hóa</t>
  </si>
  <si>
    <t>Xã Châu Hóa</t>
  </si>
  <si>
    <t>Xã Thuận Hóa</t>
  </si>
  <si>
    <t>TT Đồng Lê</t>
  </si>
  <si>
    <t>Xã Văn Hóa</t>
  </si>
  <si>
    <t>Xã Thanh Hóa</t>
  </si>
  <si>
    <t>Xã Lâm Hóa</t>
  </si>
  <si>
    <t>Xã Tiến Hóa</t>
  </si>
  <si>
    <t>Xã Sơn Hóa</t>
  </si>
  <si>
    <t>Xã Đức Hóa</t>
  </si>
  <si>
    <t>Xã Cao Quảng</t>
  </si>
  <si>
    <t>Xã Mai Hóa</t>
  </si>
  <si>
    <t>Xã Đồng Hóa</t>
  </si>
  <si>
    <t>Xã Thanh Thạch</t>
  </si>
  <si>
    <t>Xã Lê Hóa</t>
  </si>
  <si>
    <t>Xã Phong Hóa</t>
  </si>
  <si>
    <t>Xã Hương Hóa</t>
  </si>
  <si>
    <t>UBND xã Hương Hóa</t>
  </si>
  <si>
    <t>UBND xã Thanh Hóa</t>
  </si>
  <si>
    <t>UBND xã Đồng Hóa</t>
  </si>
  <si>
    <t>UBND xã Phong Hóa</t>
  </si>
  <si>
    <t>UBND xã Thạch Hóa</t>
  </si>
  <si>
    <t>UBND xã Kim Hóa</t>
  </si>
  <si>
    <t>UBND xã Lê Hóa</t>
  </si>
  <si>
    <t>UBND xã Sơn Hóa</t>
  </si>
  <si>
    <t>UBND TT Đồng Lê</t>
  </si>
  <si>
    <t>UBND Xã Thanh Thạch</t>
  </si>
  <si>
    <t xml:space="preserve"> UBND Xã Đức Hóa</t>
  </si>
  <si>
    <t xml:space="preserve"> UBND Xã Châu Hóa</t>
  </si>
  <si>
    <t xml:space="preserve"> UBND Xã Mai Hóa</t>
  </si>
  <si>
    <t xml:space="preserve"> UBND Xã Cao Quảng</t>
  </si>
  <si>
    <t xml:space="preserve"> UBND Xã Lê Hóa</t>
  </si>
  <si>
    <t xml:space="preserve"> UBND Xã Lâm Hóa</t>
  </si>
  <si>
    <t xml:space="preserve"> UBND Xã Văn Hóa</t>
  </si>
  <si>
    <t xml:space="preserve"> UBND Xã Tiến Hóa</t>
  </si>
  <si>
    <t xml:space="preserve"> UBND Xã Thanh Hóa</t>
  </si>
  <si>
    <t>UBND Xã Thuận Hóa</t>
  </si>
  <si>
    <t>Nhà lớp học bộ môn 6 phòng 2 tầng Khu vực lẻ, Trường tiểu học Cao Quảng (giai đoạn 1).</t>
  </si>
  <si>
    <t>Nhà lớp học và phòng học bộ 
môn 2 tầng 6 phòng Trường THCS Châu Hóa</t>
  </si>
  <si>
    <t>Phòng đa chức năng Trường TH Châu Hóa</t>
  </si>
  <si>
    <t>Nâng cấp, sửa chữa các tuyến 
đường thôn 2 và thôn 3, xã Thanh Thạch</t>
  </si>
  <si>
    <t>Lũy kế vốn bố trí đến hết năm 2023</t>
  </si>
  <si>
    <t>Tổng số
(Tất cả các nguồn vốn)</t>
  </si>
  <si>
    <t xml:space="preserve">Khối lượng  thực hiện đến 31/12/2023 </t>
  </si>
  <si>
    <t>Nhà lớp học 2 tầng 6 phòng  Trường Mầm non Bắc Sơn, xã Thanh Hóa</t>
  </si>
  <si>
    <t>Đường Giao thông nông thôn từ xóm 1 Sảo Phong đi đồng Đội Vại thôn Minh Cầm Nội, xã Phong Hóa</t>
  </si>
  <si>
    <t>4</t>
  </si>
  <si>
    <t>5</t>
  </si>
  <si>
    <t>6</t>
  </si>
  <si>
    <t>7</t>
  </si>
  <si>
    <t>Trong đó:
Ngân sách huyện</t>
  </si>
  <si>
    <t>28/NQ-HĐND ngày 14/11/2023</t>
  </si>
  <si>
    <t>23/NQ-HĐND ngày 28/9/2023</t>
  </si>
  <si>
    <t>33/NQ-HĐND ngày 25/12/2020</t>
  </si>
  <si>
    <t>12/NQ-HĐND ngày 24/7/2023</t>
  </si>
  <si>
    <t>15/NQ-HĐND ngày 19/7/2022</t>
  </si>
  <si>
    <t>626/QĐ-UBND ngày 17.4.2023</t>
  </si>
  <si>
    <t>548/QĐ-UBND ngày 4.4.2023</t>
  </si>
  <si>
    <t>2548/QĐ-UBND ngày 31.12.22</t>
  </si>
  <si>
    <t>16/NQ-HĐND ngày 24/7/2023</t>
  </si>
  <si>
    <t>2282/QĐ-UBND ngày 12/12/22</t>
  </si>
  <si>
    <t>2560QĐ-UBND ngày 31/12/22</t>
  </si>
  <si>
    <t>29/NQ-HĐND ngày 16/12/2022</t>
  </si>
  <si>
    <t>NGUỒN VỐN TRONG CÂN ĐỐI NGÂN SÁCH</t>
  </si>
  <si>
    <t>VỐN NGÂN SÁCH TẬP TRUNG TRONG NƯỚC</t>
  </si>
  <si>
    <t>A.1</t>
  </si>
  <si>
    <t>A.2</t>
  </si>
  <si>
    <t>B</t>
  </si>
  <si>
    <t>VỐN CẤP QUYỀN SỬ DỤNG ĐẤT</t>
  </si>
  <si>
    <t>Nâng cấp, sửa chữa đường nội thôn Tam Đa, xã Sơn Hóa</t>
  </si>
  <si>
    <t>Nhà lớp học bộ môn 6 phòng 2 tầng Trường tiểu học Kim Lũ (giai đoạn 1)</t>
  </si>
  <si>
    <t>Nhà lớp học 6 phòng 2 tầng Trường TH&amp;THCS Văn Hóa</t>
  </si>
  <si>
    <t>Cải tạo, sửa chữa hội trường và khuôn viên trụ sở UBND xã Lâm Hóa</t>
  </si>
  <si>
    <t>Cống ruộng su và đường hai đầu cống thôn Tây Hóa</t>
  </si>
  <si>
    <t>Nhà làm việc một cửa liên thông UBND thị trấn Đồng Lê</t>
  </si>
  <si>
    <t>Kế hoạch vốn năm 2024</t>
  </si>
  <si>
    <t>Kè chống sạt lở bờ sông Gianh đoạn qua thôn Lạc Sơn, xã Châu Hóa, huyện Tuyên Hóa (Giai đoạn 1)</t>
  </si>
  <si>
    <t>03/NQ-HĐND ngày 09/01/2023</t>
  </si>
  <si>
    <t>Giải phóng mặt bằng để thực hiện xây dựng các công trình trên địa bàn huyện Tuyên Hóa</t>
  </si>
  <si>
    <t>Các xã</t>
  </si>
  <si>
    <t>Đơn vị tính:  Nghìn Đồng</t>
  </si>
  <si>
    <t>Danh mục công trình/dự án</t>
  </si>
  <si>
    <t>Mã dự án</t>
  </si>
  <si>
    <t>KH vốn 
năm 2023</t>
  </si>
  <si>
    <t>Đã giải ngân</t>
  </si>
  <si>
    <t>Còn lại</t>
  </si>
  <si>
    <t>C</t>
  </si>
  <si>
    <t>ĐTC NGÂN SÁCH  HUYỆN</t>
  </si>
  <si>
    <t>VỐN NS TẬP TRUNG</t>
  </si>
  <si>
    <t>I.1</t>
  </si>
  <si>
    <t>Nhà lớp học 6 phòng 2 tầng trường Tiểu học Văn Hóa</t>
  </si>
  <si>
    <t>Nhà lớp học 2 tầng 4 phòng  Trường Mầm non Bắc Sơn, xã Thanh Hóa</t>
  </si>
  <si>
    <t>Trường PTDT bán trú TH&amp;THCS Lâm Hóa, điểm trường Bản Chuối, xã Lâm Hóa</t>
  </si>
  <si>
    <t>Nhà lớp học bộ môn 6 phòng 2 tầng Khu vực lẻ, Trường tiểu học Cao Quảng (giai đoạn 1)</t>
  </si>
  <si>
    <t>Cầu Ruộng Su thôn Tây Hóa</t>
  </si>
  <si>
    <t>Nâng cấp đường Hoàng Sâm đoạn từ đường Lý Thường Kiệt đi Trạm Thú Y</t>
  </si>
  <si>
    <t>UBND huyện</t>
  </si>
  <si>
    <t>Cầu Đồng Tân, thị trấn Đồng Lê</t>
  </si>
  <si>
    <t>Đường nội thôn Tam Đa, xã Sơn Hóa</t>
  </si>
  <si>
    <t>Đường bê tông trung tâm xã Kim Hóa</t>
  </si>
  <si>
    <t>Nhà văn hóa thôn Bàu, xã Tiến Hóa</t>
  </si>
  <si>
    <t>UBND xã Tiến Hóa</t>
  </si>
  <si>
    <t>I.2</t>
  </si>
  <si>
    <t>Thực hiện dự án</t>
  </si>
  <si>
    <t>Nhà trực Trung đội dân quân cơ động huyện</t>
  </si>
  <si>
    <t>BCH Quân sự huyện</t>
  </si>
  <si>
    <t>Nhà lớp học 2 tầng 4 phòng Trường Tiểu học Huyền Thủy, xã Thạch Hóa</t>
  </si>
  <si>
    <t>Nhà lớp học 6 phòng 2 tầng trường TH số 2 Đồng Lê</t>
  </si>
  <si>
    <t>UBND thị trấn Đồng Lê</t>
  </si>
  <si>
    <t>UBND xã Thuận Hóa</t>
  </si>
  <si>
    <t>Nhà lớp học 2 tầng 6 phòng Trường Tiểu học Châu Hóa</t>
  </si>
  <si>
    <t>UBND xã Châu Hóa</t>
  </si>
  <si>
    <t>Nhà lớp học 3 tầng 12 phòng học và các phòng chức năng Trường MN Đồng Lê</t>
  </si>
  <si>
    <t>9</t>
  </si>
  <si>
    <t>Nhà văn hóa  thôn Cương Trung, xã Tiến Hóa</t>
  </si>
  <si>
    <t>10</t>
  </si>
  <si>
    <t>Nhà văn Hóa xã Sơn Hóa (giai đoạn 2, tầng 2)</t>
  </si>
  <si>
    <t>13</t>
  </si>
  <si>
    <t>BQL dự án ĐTXD&amp;PTQĐ huyện</t>
  </si>
  <si>
    <t>14</t>
  </si>
  <si>
    <t>15</t>
  </si>
  <si>
    <t>Đường từ xóm cây Lim đến xóm cây Trám thôn 3, xã Thanh Thạch</t>
  </si>
  <si>
    <t>UBND xã Thanh Thạch</t>
  </si>
  <si>
    <t>16</t>
  </si>
  <si>
    <t>Đường giao thông nội đồng từ nhà anh Trường ra đồng Phooc, xã Lâm Hóa</t>
  </si>
  <si>
    <t>UBND xã Lâm Hóa</t>
  </si>
  <si>
    <t>17</t>
  </si>
  <si>
    <t>Nhà làm việc UBND xã Phong Hóa</t>
  </si>
  <si>
    <t>18</t>
  </si>
  <si>
    <t>Nhà làm việc UBND xã Đồng Hóa tầng 2 (giai đoạn 2)</t>
  </si>
  <si>
    <t>19</t>
  </si>
  <si>
    <t>20</t>
  </si>
  <si>
    <t>Nhà làm việc xã Ngư Hóa
 (giai đoạn 2 tầng 2)</t>
  </si>
  <si>
    <t>UBND xã Ngư Hóa</t>
  </si>
  <si>
    <t>23</t>
  </si>
  <si>
    <t>Phòng đa chức năng trường TH Châu Hóa</t>
  </si>
  <si>
    <t>24</t>
  </si>
  <si>
    <t>Nhà lớp học và phòng học bộ môn 2 tầng 6 phòng trường THCS Châu Hóa</t>
  </si>
  <si>
    <t>UBND Thị trấn Đồng Lê</t>
  </si>
  <si>
    <t>Xây dựng Trường Mầm non Tân Thủy, xã Kim Hóa</t>
  </si>
  <si>
    <t xml:space="preserve">Nhà lớp học 2 tầng 8 phòng trường TH&amp;THCS Ngư Hóa </t>
  </si>
  <si>
    <t>Đường nội đồng Đức Phú, xã Đức Hóa</t>
  </si>
  <si>
    <t>UBND xã Đức Hóa</t>
  </si>
  <si>
    <t>Đường và cầu Quảng Hòa - Hợp Tiến, xã Cao Quảng</t>
  </si>
  <si>
    <t>UBND xã Cao Quảng</t>
  </si>
  <si>
    <t>Đường nối từ QL12A đến đường bê tông liên thôn Nam Sơn - Xuân Hóa, xã Mai Hóa</t>
  </si>
  <si>
    <t>UBND xã Mai Hóa</t>
  </si>
  <si>
    <t>Đường nội thôn Trung Làng đến chợ Vang, xã Văn Hóa</t>
  </si>
  <si>
    <t>UBND xã Văn Hóa</t>
  </si>
  <si>
    <t>Đường GTNT nội thôn Đồng Phú</t>
  </si>
  <si>
    <t>Xây dựng chợ trung tâm xã Hương Hóa</t>
  </si>
  <si>
    <r>
      <t xml:space="preserve">PHỤ LỤC 02:
KẾ HOẠCH ĐẦU TƯ CÔNG NĂM 2024
</t>
    </r>
    <r>
      <rPr>
        <i/>
        <sz val="14"/>
        <rFont val="Times New Roman"/>
        <family val="1"/>
      </rPr>
      <t>(Kèm theo Báo cáo số:         /BC-UBND ngày      tháng      năm 2023 của UBND huyện Tuyên Hóa)</t>
    </r>
  </si>
  <si>
    <t>Tỷ lệ
(%)</t>
  </si>
  <si>
    <t>UBND huyện Tuyên Hóa</t>
  </si>
  <si>
    <t>Lĩnh vực quy hoạch, kế hoạch</t>
  </si>
  <si>
    <t>Quy hoạch, giải phóng mặt bằng và xây dựng hạ tầng kỹ thuật để xây dựng trụ sở công an các xã trên địa bàn huyện Tuyên Hóa</t>
  </si>
  <si>
    <r>
      <t xml:space="preserve">Phụ lục 01:
TÌNH HÌNH THỰC HIỆN VÀ GIẢI NGÂN KẾ HOẠCH ĐẦU TƯ CÔNG NĂM 2023
</t>
    </r>
    <r>
      <rPr>
        <i/>
        <sz val="12"/>
        <rFont val="Times New Roman"/>
        <family val="1"/>
      </rPr>
      <t>(Kèm theo Báo cáo số:  1757 /BC-UBND ngày 13     tháng  12    năm 2023 của UBND huyện Tuyên Hóa)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</si>
</sst>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VNtimes new roman"/>
      <family val="2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7" fillId="0" borderId="0"/>
    <xf numFmtId="0" fontId="5" fillId="0" borderId="0"/>
    <xf numFmtId="164" fontId="8" fillId="0" borderId="0" applyFont="0" applyFill="0" applyBorder="0" applyAlignment="0" applyProtection="0"/>
    <xf numFmtId="0" fontId="2" fillId="0" borderId="0"/>
    <xf numFmtId="0" fontId="9" fillId="0" borderId="0"/>
    <xf numFmtId="0" fontId="10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3" fontId="3" fillId="0" borderId="2" xfId="2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wrapText="1"/>
    </xf>
    <xf numFmtId="1" fontId="3" fillId="0" borderId="2" xfId="1" applyNumberFormat="1" applyFont="1" applyFill="1" applyBorder="1" applyAlignment="1">
      <alignment vertical="center" wrapText="1"/>
    </xf>
    <xf numFmtId="165" fontId="3" fillId="0" borderId="2" xfId="20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wrapText="1"/>
    </xf>
    <xf numFmtId="165" fontId="12" fillId="0" borderId="2" xfId="20" applyNumberFormat="1" applyFont="1" applyFill="1" applyBorder="1" applyAlignment="1">
      <alignment horizontal="right" vertical="center" wrapText="1"/>
    </xf>
    <xf numFmtId="3" fontId="12" fillId="0" borderId="2" xfId="2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43" fontId="6" fillId="0" borderId="2" xfId="20" applyFont="1" applyFill="1" applyBorder="1" applyAlignment="1">
      <alignment horizontal="center" vertical="center"/>
    </xf>
    <xf numFmtId="3" fontId="5" fillId="0" borderId="0" xfId="0" applyNumberFormat="1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center"/>
    </xf>
    <xf numFmtId="43" fontId="6" fillId="0" borderId="2" xfId="2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left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/>
    </xf>
    <xf numFmtId="1" fontId="5" fillId="0" borderId="2" xfId="1" quotePrefix="1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49" fontId="5" fillId="0" borderId="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3" fontId="5" fillId="0" borderId="2" xfId="20" applyFont="1" applyFill="1" applyBorder="1" applyAlignment="1">
      <alignment vertical="center"/>
    </xf>
    <xf numFmtId="0" fontId="5" fillId="0" borderId="2" xfId="0" applyFont="1" applyFill="1" applyBorder="1"/>
    <xf numFmtId="3" fontId="5" fillId="0" borderId="2" xfId="1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 wrapText="1"/>
    </xf>
    <xf numFmtId="165" fontId="5" fillId="0" borderId="2" xfId="2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/>
    <xf numFmtId="0" fontId="9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3" fontId="9" fillId="0" borderId="0" xfId="0" applyNumberFormat="1" applyFont="1" applyFill="1" applyBorder="1"/>
    <xf numFmtId="0" fontId="9" fillId="0" borderId="2" xfId="0" applyFont="1" applyFill="1" applyBorder="1"/>
    <xf numFmtId="0" fontId="5" fillId="0" borderId="0" xfId="0" applyFont="1" applyFill="1" applyBorder="1"/>
    <xf numFmtId="3" fontId="5" fillId="0" borderId="2" xfId="1" applyNumberFormat="1" applyFont="1" applyFill="1" applyBorder="1" applyAlignment="1">
      <alignment horizontal="left" vertical="center" wrapText="1"/>
    </xf>
    <xf numFmtId="3" fontId="5" fillId="0" borderId="2" xfId="20" applyNumberFormat="1" applyFont="1" applyFill="1" applyBorder="1" applyAlignment="1">
      <alignment horizontal="right" vertical="center"/>
    </xf>
    <xf numFmtId="3" fontId="5" fillId="0" borderId="2" xfId="1" quotePrefix="1" applyNumberFormat="1" applyFont="1" applyFill="1" applyBorder="1" applyAlignment="1">
      <alignment horizontal="right" vertical="center" wrapText="1"/>
    </xf>
    <xf numFmtId="1" fontId="5" fillId="0" borderId="2" xfId="1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/>
    <xf numFmtId="43" fontId="5" fillId="0" borderId="0" xfId="20" applyFont="1" applyFill="1" applyAlignment="1"/>
    <xf numFmtId="0" fontId="5" fillId="0" borderId="4" xfId="0" applyFont="1" applyFill="1" applyBorder="1" applyAlignment="1">
      <alignment vertical="center" wrapText="1"/>
    </xf>
    <xf numFmtId="43" fontId="6" fillId="0" borderId="2" xfId="20" applyFont="1" applyFill="1" applyBorder="1" applyAlignment="1">
      <alignment vertical="center" wrapText="1"/>
    </xf>
    <xf numFmtId="1" fontId="3" fillId="0" borderId="0" xfId="1" applyNumberFormat="1" applyFont="1" applyAlignment="1">
      <alignment vertical="center"/>
    </xf>
    <xf numFmtId="3" fontId="13" fillId="0" borderId="0" xfId="1" applyNumberFormat="1" applyFont="1" applyAlignment="1">
      <alignment horizontal="center" vertical="center" wrapText="1"/>
    </xf>
    <xf numFmtId="3" fontId="13" fillId="0" borderId="2" xfId="1" applyNumberFormat="1" applyFont="1" applyBorder="1" applyAlignment="1">
      <alignment horizontal="center" vertical="center" wrapText="1"/>
    </xf>
    <xf numFmtId="3" fontId="13" fillId="0" borderId="2" xfId="1" applyNumberFormat="1" applyFont="1" applyBorder="1" applyAlignment="1">
      <alignment vertical="center" wrapText="1"/>
    </xf>
    <xf numFmtId="165" fontId="13" fillId="0" borderId="2" xfId="2" applyNumberFormat="1" applyFont="1" applyBorder="1" applyAlignment="1">
      <alignment vertical="center" wrapText="1"/>
    </xf>
    <xf numFmtId="3" fontId="12" fillId="0" borderId="0" xfId="1" applyNumberFormat="1" applyFont="1" applyAlignment="1">
      <alignment horizontal="center" vertical="center" wrapText="1"/>
    </xf>
    <xf numFmtId="3" fontId="12" fillId="0" borderId="2" xfId="1" applyNumberFormat="1" applyFont="1" applyBorder="1" applyAlignment="1">
      <alignment horizontal="center" vertical="center" wrapText="1"/>
    </xf>
    <xf numFmtId="3" fontId="12" fillId="0" borderId="2" xfId="1" applyNumberFormat="1" applyFont="1" applyBorder="1" applyAlignment="1">
      <alignment vertical="center" wrapText="1"/>
    </xf>
    <xf numFmtId="165" fontId="12" fillId="0" borderId="2" xfId="2" applyNumberFormat="1" applyFont="1" applyBorder="1" applyAlignment="1">
      <alignment vertical="center" wrapText="1"/>
    </xf>
    <xf numFmtId="3" fontId="3" fillId="0" borderId="0" xfId="1" applyNumberFormat="1" applyFont="1" applyAlignment="1">
      <alignment vertical="center" wrapText="1"/>
    </xf>
    <xf numFmtId="3" fontId="3" fillId="0" borderId="2" xfId="1" quotePrefix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left" vertical="center" wrapText="1"/>
    </xf>
    <xf numFmtId="3" fontId="5" fillId="0" borderId="2" xfId="1" quotePrefix="1" applyNumberFormat="1" applyFont="1" applyBorder="1" applyAlignment="1">
      <alignment horizontal="center" vertical="center" wrapText="1"/>
    </xf>
    <xf numFmtId="3" fontId="12" fillId="0" borderId="2" xfId="1" quotePrefix="1" applyNumberFormat="1" applyFont="1" applyBorder="1" applyAlignment="1">
      <alignment horizontal="right" vertical="center" wrapText="1"/>
    </xf>
    <xf numFmtId="4" fontId="3" fillId="0" borderId="2" xfId="1" quotePrefix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vertical="center" wrapText="1"/>
    </xf>
    <xf numFmtId="3" fontId="12" fillId="0" borderId="2" xfId="1" quotePrefix="1" applyNumberFormat="1" applyFont="1" applyBorder="1" applyAlignment="1">
      <alignment horizontal="center" vertical="center" wrapText="1"/>
    </xf>
    <xf numFmtId="3" fontId="12" fillId="0" borderId="2" xfId="1" applyNumberFormat="1" applyFont="1" applyBorder="1" applyAlignment="1">
      <alignment horizontal="left" vertical="center" wrapText="1"/>
    </xf>
    <xf numFmtId="3" fontId="3" fillId="0" borderId="2" xfId="1" quotePrefix="1" applyNumberFormat="1" applyFont="1" applyBorder="1" applyAlignment="1">
      <alignment horizontal="right" vertical="center" wrapText="1"/>
    </xf>
    <xf numFmtId="4" fontId="3" fillId="0" borderId="2" xfId="1" quotePrefix="1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right" vertical="center" wrapText="1"/>
    </xf>
    <xf numFmtId="165" fontId="12" fillId="0" borderId="2" xfId="2" applyNumberFormat="1" applyFont="1" applyBorder="1" applyAlignment="1">
      <alignment horizontal="center" vertical="center" wrapText="1"/>
    </xf>
    <xf numFmtId="3" fontId="12" fillId="0" borderId="2" xfId="2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9" fontId="12" fillId="0" borderId="2" xfId="1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right" vertical="center" shrinkToFit="1"/>
    </xf>
    <xf numFmtId="49" fontId="3" fillId="0" borderId="2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left" vertical="center" wrapText="1"/>
    </xf>
    <xf numFmtId="165" fontId="12" fillId="0" borderId="1" xfId="2" applyNumberFormat="1" applyFont="1" applyBorder="1" applyAlignment="1">
      <alignment horizontal="center" vertical="center" wrapText="1"/>
    </xf>
    <xf numFmtId="165" fontId="12" fillId="0" borderId="0" xfId="2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1" quotePrefix="1" applyNumberFormat="1" applyFont="1" applyBorder="1" applyAlignment="1">
      <alignment horizontal="center" vertical="center" wrapText="1"/>
    </xf>
    <xf numFmtId="1" fontId="3" fillId="0" borderId="2" xfId="1" quotePrefix="1" applyNumberFormat="1" applyFont="1" applyBorder="1" applyAlignment="1">
      <alignment horizontal="left" vertical="center" wrapText="1"/>
    </xf>
    <xf numFmtId="49" fontId="12" fillId="0" borderId="2" xfId="1" applyNumberFormat="1" applyFont="1" applyBorder="1" applyAlignment="1">
      <alignment horizontal="left" vertical="center"/>
    </xf>
    <xf numFmtId="49" fontId="6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1" fontId="3" fillId="0" borderId="2" xfId="1" applyNumberFormat="1" applyFont="1" applyBorder="1" applyAlignment="1">
      <alignment vertical="center" wrapText="1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 wrapText="1"/>
    </xf>
    <xf numFmtId="1" fontId="3" fillId="0" borderId="0" xfId="1" applyNumberFormat="1" applyFont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1" fontId="3" fillId="0" borderId="0" xfId="1" applyNumberFormat="1" applyFont="1" applyAlignment="1">
      <alignment horizontal="right" vertical="center"/>
    </xf>
    <xf numFmtId="1" fontId="12" fillId="0" borderId="2" xfId="1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3" fontId="12" fillId="0" borderId="2" xfId="1" applyNumberFormat="1" applyFont="1" applyBorder="1" applyAlignment="1">
      <alignment horizontal="center" vertical="center" wrapText="1"/>
    </xf>
    <xf numFmtId="3" fontId="13" fillId="0" borderId="2" xfId="1" applyNumberFormat="1" applyFont="1" applyBorder="1" applyAlignment="1">
      <alignment horizontal="center" vertical="center" wrapText="1"/>
    </xf>
    <xf numFmtId="165" fontId="12" fillId="0" borderId="2" xfId="2" applyNumberFormat="1" applyFont="1" applyBorder="1" applyAlignment="1">
      <alignment horizontal="center" vertical="center" wrapText="1"/>
    </xf>
    <xf numFmtId="1" fontId="12" fillId="0" borderId="0" xfId="1" applyNumberFormat="1" applyFont="1" applyAlignment="1">
      <alignment horizontal="center" vertical="center" wrapText="1"/>
    </xf>
    <xf numFmtId="1" fontId="4" fillId="0" borderId="0" xfId="1" applyNumberFormat="1" applyFont="1" applyAlignment="1">
      <alignment horizontal="right" vertical="center"/>
    </xf>
    <xf numFmtId="3" fontId="6" fillId="0" borderId="2" xfId="1" applyNumberFormat="1" applyFont="1" applyBorder="1" applyAlignment="1">
      <alignment horizontal="center" vertical="center" wrapText="1"/>
    </xf>
  </cellXfs>
  <cellStyles count="21">
    <cellStyle name="Bình thường 2" xfId="2"/>
    <cellStyle name="Comma" xfId="20" builtinId="3"/>
    <cellStyle name="Comma 16 3 5" xfId="9"/>
    <cellStyle name="Comma 2 2 26" xfId="4"/>
    <cellStyle name="Comma 4 20" xfId="12"/>
    <cellStyle name="Normal" xfId="0" builtinId="0"/>
    <cellStyle name="Normal 10" xfId="11"/>
    <cellStyle name="Normal 10 6" xfId="13"/>
    <cellStyle name="Normal 2 10 2" xfId="10"/>
    <cellStyle name="Normal 2 10 2 2" xfId="14"/>
    <cellStyle name="Normal 2 2 16" xfId="7"/>
    <cellStyle name="Normal 2 27 2 2" xfId="17"/>
    <cellStyle name="Normal 2 27 2 4" xfId="16"/>
    <cellStyle name="Normal 2 3 10" xfId="8"/>
    <cellStyle name="Normal 2 3 4" xfId="3"/>
    <cellStyle name="Normal 3 2" xfId="18"/>
    <cellStyle name="Normal 5" xfId="5"/>
    <cellStyle name="Normal 77 2" xfId="6"/>
    <cellStyle name="Normal 78" xfId="15"/>
    <cellStyle name="Normal 79" xfId="19"/>
    <cellStyle name="Normal_Bieu mau (CV 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51</xdr:row>
      <xdr:rowOff>0</xdr:rowOff>
    </xdr:from>
    <xdr:to>
      <xdr:col>5</xdr:col>
      <xdr:colOff>304800</xdr:colOff>
      <xdr:row>73</xdr:row>
      <xdr:rowOff>14590</xdr:rowOff>
    </xdr:to>
    <xdr:sp macro="" textlink="">
      <xdr:nvSpPr>
        <xdr:cNvPr id="2" name="AutoShape 1" descr="blob:file:///a0548825-b932-4707-aeed-cc114561f07c">
          <a:extLst>
            <a:ext uri="{FF2B5EF4-FFF2-40B4-BE49-F238E27FC236}">
              <a16:creationId xmlns:a16="http://schemas.microsoft.com/office/drawing/2014/main" xmlns="" id="{62E4ECB9-5007-407A-8A9B-B89C6066EB09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304800" cy="130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0</xdr:colOff>
      <xdr:row>73</xdr:row>
      <xdr:rowOff>14590</xdr:rowOff>
    </xdr:to>
    <xdr:sp macro="" textlink="">
      <xdr:nvSpPr>
        <xdr:cNvPr id="3" name="AutoShape 1" descr="blob:file:///a0548825-b932-4707-aeed-cc114561f07c">
          <a:extLst>
            <a:ext uri="{FF2B5EF4-FFF2-40B4-BE49-F238E27FC236}">
              <a16:creationId xmlns:a16="http://schemas.microsoft.com/office/drawing/2014/main" xmlns="" id="{2C1FF1C8-6D67-46C6-9959-64597BEB319F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0" cy="130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304800</xdr:colOff>
      <xdr:row>80</xdr:row>
      <xdr:rowOff>130688</xdr:rowOff>
    </xdr:to>
    <xdr:sp macro="" textlink="">
      <xdr:nvSpPr>
        <xdr:cNvPr id="4" name="AutoShape 1" descr="blob:file:///a0548825-b932-4707-aeed-cc114561f07c">
          <a:extLst>
            <a:ext uri="{FF2B5EF4-FFF2-40B4-BE49-F238E27FC236}">
              <a16:creationId xmlns:a16="http://schemas.microsoft.com/office/drawing/2014/main" xmlns="" id="{21929BD0-B3C4-4D5A-9CCC-505FFD413234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304800" cy="1702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304800</xdr:colOff>
      <xdr:row>76</xdr:row>
      <xdr:rowOff>2180</xdr:rowOff>
    </xdr:to>
    <xdr:sp macro="" textlink="">
      <xdr:nvSpPr>
        <xdr:cNvPr id="5" name="AutoShape 1" descr="blob:file:///a0548825-b932-4707-aeed-cc114561f07c">
          <a:extLst>
            <a:ext uri="{FF2B5EF4-FFF2-40B4-BE49-F238E27FC236}">
              <a16:creationId xmlns:a16="http://schemas.microsoft.com/office/drawing/2014/main" xmlns="" id="{C11A4A8E-1D58-47A6-946F-F62EA23EFD2F}"/>
            </a:ext>
          </a:extLst>
        </xdr:cNvPr>
        <xdr:cNvSpPr>
          <a:spLocks noChangeAspect="1" noChangeArrowheads="1"/>
        </xdr:cNvSpPr>
      </xdr:nvSpPr>
      <xdr:spPr>
        <a:xfrm>
          <a:off x="5076825" y="115462050"/>
          <a:ext cx="304800" cy="1440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304800</xdr:colOff>
      <xdr:row>73</xdr:row>
      <xdr:rowOff>14590</xdr:rowOff>
    </xdr:to>
    <xdr:sp macro="" textlink="">
      <xdr:nvSpPr>
        <xdr:cNvPr id="6" name="AutoShape 1" descr="blob:file:///a0548825-b932-4707-aeed-cc114561f07c">
          <a:extLst>
            <a:ext uri="{FF2B5EF4-FFF2-40B4-BE49-F238E27FC236}">
              <a16:creationId xmlns:a16="http://schemas.microsoft.com/office/drawing/2014/main" xmlns="" id="{62E4ECB9-5007-407A-8A9B-B89C6066EB09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304800" cy="5043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0</xdr:colOff>
      <xdr:row>73</xdr:row>
      <xdr:rowOff>14590</xdr:rowOff>
    </xdr:to>
    <xdr:sp macro="" textlink="">
      <xdr:nvSpPr>
        <xdr:cNvPr id="7" name="AutoShape 1" descr="blob:file:///a0548825-b932-4707-aeed-cc114561f07c">
          <a:extLst>
            <a:ext uri="{FF2B5EF4-FFF2-40B4-BE49-F238E27FC236}">
              <a16:creationId xmlns:a16="http://schemas.microsoft.com/office/drawing/2014/main" xmlns="" id="{2C1FF1C8-6D67-46C6-9959-64597BEB319F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0" cy="5043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304800</xdr:colOff>
      <xdr:row>80</xdr:row>
      <xdr:rowOff>130687</xdr:rowOff>
    </xdr:to>
    <xdr:sp macro="" textlink="">
      <xdr:nvSpPr>
        <xdr:cNvPr id="8" name="AutoShape 1" descr="blob:file:///a0548825-b932-4707-aeed-cc114561f07c">
          <a:extLst>
            <a:ext uri="{FF2B5EF4-FFF2-40B4-BE49-F238E27FC236}">
              <a16:creationId xmlns:a16="http://schemas.microsoft.com/office/drawing/2014/main" xmlns="" id="{21929BD0-B3C4-4D5A-9CCC-505FFD413234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304800" cy="6760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304800</xdr:colOff>
      <xdr:row>76</xdr:row>
      <xdr:rowOff>2180</xdr:rowOff>
    </xdr:to>
    <xdr:sp macro="" textlink="">
      <xdr:nvSpPr>
        <xdr:cNvPr id="9" name="AutoShape 1" descr="blob:file:///a0548825-b932-4707-aeed-cc114561f07c">
          <a:extLst>
            <a:ext uri="{FF2B5EF4-FFF2-40B4-BE49-F238E27FC236}">
              <a16:creationId xmlns:a16="http://schemas.microsoft.com/office/drawing/2014/main" xmlns="" id="{C11A4A8E-1D58-47A6-946F-F62EA23EFD2F}"/>
            </a:ext>
          </a:extLst>
        </xdr:cNvPr>
        <xdr:cNvSpPr>
          <a:spLocks noChangeAspect="1" noChangeArrowheads="1"/>
        </xdr:cNvSpPr>
      </xdr:nvSpPr>
      <xdr:spPr>
        <a:xfrm>
          <a:off x="4930140" y="25648920"/>
          <a:ext cx="304800" cy="571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4"/>
  <sheetViews>
    <sheetView tabSelected="1" topLeftCell="A22" workbookViewId="0">
      <selection activeCell="AJ29" sqref="AJ29"/>
    </sheetView>
  </sheetViews>
  <sheetFormatPr defaultColWidth="41.7109375" defaultRowHeight="15.75"/>
  <cols>
    <col min="1" max="1" width="5.140625" style="8" customWidth="1"/>
    <col min="2" max="2" width="38.5703125" style="8" customWidth="1"/>
    <col min="3" max="3" width="17.7109375" style="9" customWidth="1"/>
    <col min="4" max="4" width="10.28515625" style="9" customWidth="1"/>
    <col min="5" max="5" width="13.28515625" style="10" customWidth="1"/>
    <col min="6" max="6" width="11.42578125" style="10" customWidth="1"/>
    <col min="7" max="7" width="12" style="10" customWidth="1"/>
    <col min="8" max="8" width="9.85546875" style="54" customWidth="1"/>
    <col min="9" max="9" width="9.140625" style="8" hidden="1" customWidth="1"/>
    <col min="10" max="10" width="17.85546875" style="8" hidden="1" customWidth="1"/>
    <col min="11" max="11" width="9.140625" style="8" hidden="1" customWidth="1"/>
    <col min="12" max="12" width="17.42578125" style="8" hidden="1" customWidth="1"/>
    <col min="13" max="29" width="9.140625" style="8" hidden="1" customWidth="1"/>
    <col min="30" max="30" width="15.5703125" style="8" hidden="1" customWidth="1"/>
    <col min="31" max="31" width="9.7109375" style="8" customWidth="1"/>
    <col min="32" max="32" width="13.28515625" style="8" customWidth="1"/>
    <col min="33" max="33" width="10.7109375" style="8" customWidth="1"/>
    <col min="34" max="221" width="9.140625" style="8" customWidth="1"/>
    <col min="222" max="222" width="4.42578125" style="8" customWidth="1"/>
    <col min="223" max="256" width="41.7109375" style="8"/>
    <col min="257" max="257" width="7.28515625" style="8" customWidth="1"/>
    <col min="258" max="258" width="41.7109375" style="8" customWidth="1"/>
    <col min="259" max="259" width="22.42578125" style="8" customWidth="1"/>
    <col min="260" max="260" width="12.140625" style="8" customWidth="1"/>
    <col min="261" max="261" width="17.7109375" style="8" customWidth="1"/>
    <col min="262" max="262" width="13.7109375" style="8" customWidth="1"/>
    <col min="263" max="263" width="13.5703125" style="8" customWidth="1"/>
    <col min="264" max="264" width="12" style="8" customWidth="1"/>
    <col min="265" max="286" width="0" style="8" hidden="1" customWidth="1"/>
    <col min="287" max="287" width="9.140625" style="8" customWidth="1"/>
    <col min="288" max="288" width="13.28515625" style="8" customWidth="1"/>
    <col min="289" max="289" width="10.7109375" style="8" customWidth="1"/>
    <col min="290" max="477" width="9.140625" style="8" customWidth="1"/>
    <col min="478" max="478" width="4.42578125" style="8" customWidth="1"/>
    <col min="479" max="512" width="41.7109375" style="8"/>
    <col min="513" max="513" width="7.28515625" style="8" customWidth="1"/>
    <col min="514" max="514" width="41.7109375" style="8" customWidth="1"/>
    <col min="515" max="515" width="22.42578125" style="8" customWidth="1"/>
    <col min="516" max="516" width="12.140625" style="8" customWidth="1"/>
    <col min="517" max="517" width="17.7109375" style="8" customWidth="1"/>
    <col min="518" max="518" width="13.7109375" style="8" customWidth="1"/>
    <col min="519" max="519" width="13.5703125" style="8" customWidth="1"/>
    <col min="520" max="520" width="12" style="8" customWidth="1"/>
    <col min="521" max="542" width="0" style="8" hidden="1" customWidth="1"/>
    <col min="543" max="543" width="9.140625" style="8" customWidth="1"/>
    <col min="544" max="544" width="13.28515625" style="8" customWidth="1"/>
    <col min="545" max="545" width="10.7109375" style="8" customWidth="1"/>
    <col min="546" max="733" width="9.140625" style="8" customWidth="1"/>
    <col min="734" max="734" width="4.42578125" style="8" customWidth="1"/>
    <col min="735" max="768" width="41.7109375" style="8"/>
    <col min="769" max="769" width="7.28515625" style="8" customWidth="1"/>
    <col min="770" max="770" width="41.7109375" style="8" customWidth="1"/>
    <col min="771" max="771" width="22.42578125" style="8" customWidth="1"/>
    <col min="772" max="772" width="12.140625" style="8" customWidth="1"/>
    <col min="773" max="773" width="17.7109375" style="8" customWidth="1"/>
    <col min="774" max="774" width="13.7109375" style="8" customWidth="1"/>
    <col min="775" max="775" width="13.5703125" style="8" customWidth="1"/>
    <col min="776" max="776" width="12" style="8" customWidth="1"/>
    <col min="777" max="798" width="0" style="8" hidden="1" customWidth="1"/>
    <col min="799" max="799" width="9.140625" style="8" customWidth="1"/>
    <col min="800" max="800" width="13.28515625" style="8" customWidth="1"/>
    <col min="801" max="801" width="10.7109375" style="8" customWidth="1"/>
    <col min="802" max="989" width="9.140625" style="8" customWidth="1"/>
    <col min="990" max="990" width="4.42578125" style="8" customWidth="1"/>
    <col min="991" max="1024" width="41.7109375" style="8"/>
    <col min="1025" max="1025" width="7.28515625" style="8" customWidth="1"/>
    <col min="1026" max="1026" width="41.7109375" style="8" customWidth="1"/>
    <col min="1027" max="1027" width="22.42578125" style="8" customWidth="1"/>
    <col min="1028" max="1028" width="12.140625" style="8" customWidth="1"/>
    <col min="1029" max="1029" width="17.7109375" style="8" customWidth="1"/>
    <col min="1030" max="1030" width="13.7109375" style="8" customWidth="1"/>
    <col min="1031" max="1031" width="13.5703125" style="8" customWidth="1"/>
    <col min="1032" max="1032" width="12" style="8" customWidth="1"/>
    <col min="1033" max="1054" width="0" style="8" hidden="1" customWidth="1"/>
    <col min="1055" max="1055" width="9.140625" style="8" customWidth="1"/>
    <col min="1056" max="1056" width="13.28515625" style="8" customWidth="1"/>
    <col min="1057" max="1057" width="10.7109375" style="8" customWidth="1"/>
    <col min="1058" max="1245" width="9.140625" style="8" customWidth="1"/>
    <col min="1246" max="1246" width="4.42578125" style="8" customWidth="1"/>
    <col min="1247" max="1280" width="41.7109375" style="8"/>
    <col min="1281" max="1281" width="7.28515625" style="8" customWidth="1"/>
    <col min="1282" max="1282" width="41.7109375" style="8" customWidth="1"/>
    <col min="1283" max="1283" width="22.42578125" style="8" customWidth="1"/>
    <col min="1284" max="1284" width="12.140625" style="8" customWidth="1"/>
    <col min="1285" max="1285" width="17.7109375" style="8" customWidth="1"/>
    <col min="1286" max="1286" width="13.7109375" style="8" customWidth="1"/>
    <col min="1287" max="1287" width="13.5703125" style="8" customWidth="1"/>
    <col min="1288" max="1288" width="12" style="8" customWidth="1"/>
    <col min="1289" max="1310" width="0" style="8" hidden="1" customWidth="1"/>
    <col min="1311" max="1311" width="9.140625" style="8" customWidth="1"/>
    <col min="1312" max="1312" width="13.28515625" style="8" customWidth="1"/>
    <col min="1313" max="1313" width="10.7109375" style="8" customWidth="1"/>
    <col min="1314" max="1501" width="9.140625" style="8" customWidth="1"/>
    <col min="1502" max="1502" width="4.42578125" style="8" customWidth="1"/>
    <col min="1503" max="1536" width="41.7109375" style="8"/>
    <col min="1537" max="1537" width="7.28515625" style="8" customWidth="1"/>
    <col min="1538" max="1538" width="41.7109375" style="8" customWidth="1"/>
    <col min="1539" max="1539" width="22.42578125" style="8" customWidth="1"/>
    <col min="1540" max="1540" width="12.140625" style="8" customWidth="1"/>
    <col min="1541" max="1541" width="17.7109375" style="8" customWidth="1"/>
    <col min="1542" max="1542" width="13.7109375" style="8" customWidth="1"/>
    <col min="1543" max="1543" width="13.5703125" style="8" customWidth="1"/>
    <col min="1544" max="1544" width="12" style="8" customWidth="1"/>
    <col min="1545" max="1566" width="0" style="8" hidden="1" customWidth="1"/>
    <col min="1567" max="1567" width="9.140625" style="8" customWidth="1"/>
    <col min="1568" max="1568" width="13.28515625" style="8" customWidth="1"/>
    <col min="1569" max="1569" width="10.7109375" style="8" customWidth="1"/>
    <col min="1570" max="1757" width="9.140625" style="8" customWidth="1"/>
    <col min="1758" max="1758" width="4.42578125" style="8" customWidth="1"/>
    <col min="1759" max="1792" width="41.7109375" style="8"/>
    <col min="1793" max="1793" width="7.28515625" style="8" customWidth="1"/>
    <col min="1794" max="1794" width="41.7109375" style="8" customWidth="1"/>
    <col min="1795" max="1795" width="22.42578125" style="8" customWidth="1"/>
    <col min="1796" max="1796" width="12.140625" style="8" customWidth="1"/>
    <col min="1797" max="1797" width="17.7109375" style="8" customWidth="1"/>
    <col min="1798" max="1798" width="13.7109375" style="8" customWidth="1"/>
    <col min="1799" max="1799" width="13.5703125" style="8" customWidth="1"/>
    <col min="1800" max="1800" width="12" style="8" customWidth="1"/>
    <col min="1801" max="1822" width="0" style="8" hidden="1" customWidth="1"/>
    <col min="1823" max="1823" width="9.140625" style="8" customWidth="1"/>
    <col min="1824" max="1824" width="13.28515625" style="8" customWidth="1"/>
    <col min="1825" max="1825" width="10.7109375" style="8" customWidth="1"/>
    <col min="1826" max="2013" width="9.140625" style="8" customWidth="1"/>
    <col min="2014" max="2014" width="4.42578125" style="8" customWidth="1"/>
    <col min="2015" max="2048" width="41.7109375" style="8"/>
    <col min="2049" max="2049" width="7.28515625" style="8" customWidth="1"/>
    <col min="2050" max="2050" width="41.7109375" style="8" customWidth="1"/>
    <col min="2051" max="2051" width="22.42578125" style="8" customWidth="1"/>
    <col min="2052" max="2052" width="12.140625" style="8" customWidth="1"/>
    <col min="2053" max="2053" width="17.7109375" style="8" customWidth="1"/>
    <col min="2054" max="2054" width="13.7109375" style="8" customWidth="1"/>
    <col min="2055" max="2055" width="13.5703125" style="8" customWidth="1"/>
    <col min="2056" max="2056" width="12" style="8" customWidth="1"/>
    <col min="2057" max="2078" width="0" style="8" hidden="1" customWidth="1"/>
    <col min="2079" max="2079" width="9.140625" style="8" customWidth="1"/>
    <col min="2080" max="2080" width="13.28515625" style="8" customWidth="1"/>
    <col min="2081" max="2081" width="10.7109375" style="8" customWidth="1"/>
    <col min="2082" max="2269" width="9.140625" style="8" customWidth="1"/>
    <col min="2270" max="2270" width="4.42578125" style="8" customWidth="1"/>
    <col min="2271" max="2304" width="41.7109375" style="8"/>
    <col min="2305" max="2305" width="7.28515625" style="8" customWidth="1"/>
    <col min="2306" max="2306" width="41.7109375" style="8" customWidth="1"/>
    <col min="2307" max="2307" width="22.42578125" style="8" customWidth="1"/>
    <col min="2308" max="2308" width="12.140625" style="8" customWidth="1"/>
    <col min="2309" max="2309" width="17.7109375" style="8" customWidth="1"/>
    <col min="2310" max="2310" width="13.7109375" style="8" customWidth="1"/>
    <col min="2311" max="2311" width="13.5703125" style="8" customWidth="1"/>
    <col min="2312" max="2312" width="12" style="8" customWidth="1"/>
    <col min="2313" max="2334" width="0" style="8" hidden="1" customWidth="1"/>
    <col min="2335" max="2335" width="9.140625" style="8" customWidth="1"/>
    <col min="2336" max="2336" width="13.28515625" style="8" customWidth="1"/>
    <col min="2337" max="2337" width="10.7109375" style="8" customWidth="1"/>
    <col min="2338" max="2525" width="9.140625" style="8" customWidth="1"/>
    <col min="2526" max="2526" width="4.42578125" style="8" customWidth="1"/>
    <col min="2527" max="2560" width="41.7109375" style="8"/>
    <col min="2561" max="2561" width="7.28515625" style="8" customWidth="1"/>
    <col min="2562" max="2562" width="41.7109375" style="8" customWidth="1"/>
    <col min="2563" max="2563" width="22.42578125" style="8" customWidth="1"/>
    <col min="2564" max="2564" width="12.140625" style="8" customWidth="1"/>
    <col min="2565" max="2565" width="17.7109375" style="8" customWidth="1"/>
    <col min="2566" max="2566" width="13.7109375" style="8" customWidth="1"/>
    <col min="2567" max="2567" width="13.5703125" style="8" customWidth="1"/>
    <col min="2568" max="2568" width="12" style="8" customWidth="1"/>
    <col min="2569" max="2590" width="0" style="8" hidden="1" customWidth="1"/>
    <col min="2591" max="2591" width="9.140625" style="8" customWidth="1"/>
    <col min="2592" max="2592" width="13.28515625" style="8" customWidth="1"/>
    <col min="2593" max="2593" width="10.7109375" style="8" customWidth="1"/>
    <col min="2594" max="2781" width="9.140625" style="8" customWidth="1"/>
    <col min="2782" max="2782" width="4.42578125" style="8" customWidth="1"/>
    <col min="2783" max="2816" width="41.7109375" style="8"/>
    <col min="2817" max="2817" width="7.28515625" style="8" customWidth="1"/>
    <col min="2818" max="2818" width="41.7109375" style="8" customWidth="1"/>
    <col min="2819" max="2819" width="22.42578125" style="8" customWidth="1"/>
    <col min="2820" max="2820" width="12.140625" style="8" customWidth="1"/>
    <col min="2821" max="2821" width="17.7109375" style="8" customWidth="1"/>
    <col min="2822" max="2822" width="13.7109375" style="8" customWidth="1"/>
    <col min="2823" max="2823" width="13.5703125" style="8" customWidth="1"/>
    <col min="2824" max="2824" width="12" style="8" customWidth="1"/>
    <col min="2825" max="2846" width="0" style="8" hidden="1" customWidth="1"/>
    <col min="2847" max="2847" width="9.140625" style="8" customWidth="1"/>
    <col min="2848" max="2848" width="13.28515625" style="8" customWidth="1"/>
    <col min="2849" max="2849" width="10.7109375" style="8" customWidth="1"/>
    <col min="2850" max="3037" width="9.140625" style="8" customWidth="1"/>
    <col min="3038" max="3038" width="4.42578125" style="8" customWidth="1"/>
    <col min="3039" max="3072" width="41.7109375" style="8"/>
    <col min="3073" max="3073" width="7.28515625" style="8" customWidth="1"/>
    <col min="3074" max="3074" width="41.7109375" style="8" customWidth="1"/>
    <col min="3075" max="3075" width="22.42578125" style="8" customWidth="1"/>
    <col min="3076" max="3076" width="12.140625" style="8" customWidth="1"/>
    <col min="3077" max="3077" width="17.7109375" style="8" customWidth="1"/>
    <col min="3078" max="3078" width="13.7109375" style="8" customWidth="1"/>
    <col min="3079" max="3079" width="13.5703125" style="8" customWidth="1"/>
    <col min="3080" max="3080" width="12" style="8" customWidth="1"/>
    <col min="3081" max="3102" width="0" style="8" hidden="1" customWidth="1"/>
    <col min="3103" max="3103" width="9.140625" style="8" customWidth="1"/>
    <col min="3104" max="3104" width="13.28515625" style="8" customWidth="1"/>
    <col min="3105" max="3105" width="10.7109375" style="8" customWidth="1"/>
    <col min="3106" max="3293" width="9.140625" style="8" customWidth="1"/>
    <col min="3294" max="3294" width="4.42578125" style="8" customWidth="1"/>
    <col min="3295" max="3328" width="41.7109375" style="8"/>
    <col min="3329" max="3329" width="7.28515625" style="8" customWidth="1"/>
    <col min="3330" max="3330" width="41.7109375" style="8" customWidth="1"/>
    <col min="3331" max="3331" width="22.42578125" style="8" customWidth="1"/>
    <col min="3332" max="3332" width="12.140625" style="8" customWidth="1"/>
    <col min="3333" max="3333" width="17.7109375" style="8" customWidth="1"/>
    <col min="3334" max="3334" width="13.7109375" style="8" customWidth="1"/>
    <col min="3335" max="3335" width="13.5703125" style="8" customWidth="1"/>
    <col min="3336" max="3336" width="12" style="8" customWidth="1"/>
    <col min="3337" max="3358" width="0" style="8" hidden="1" customWidth="1"/>
    <col min="3359" max="3359" width="9.140625" style="8" customWidth="1"/>
    <col min="3360" max="3360" width="13.28515625" style="8" customWidth="1"/>
    <col min="3361" max="3361" width="10.7109375" style="8" customWidth="1"/>
    <col min="3362" max="3549" width="9.140625" style="8" customWidth="1"/>
    <col min="3550" max="3550" width="4.42578125" style="8" customWidth="1"/>
    <col min="3551" max="3584" width="41.7109375" style="8"/>
    <col min="3585" max="3585" width="7.28515625" style="8" customWidth="1"/>
    <col min="3586" max="3586" width="41.7109375" style="8" customWidth="1"/>
    <col min="3587" max="3587" width="22.42578125" style="8" customWidth="1"/>
    <col min="3588" max="3588" width="12.140625" style="8" customWidth="1"/>
    <col min="3589" max="3589" width="17.7109375" style="8" customWidth="1"/>
    <col min="3590" max="3590" width="13.7109375" style="8" customWidth="1"/>
    <col min="3591" max="3591" width="13.5703125" style="8" customWidth="1"/>
    <col min="3592" max="3592" width="12" style="8" customWidth="1"/>
    <col min="3593" max="3614" width="0" style="8" hidden="1" customWidth="1"/>
    <col min="3615" max="3615" width="9.140625" style="8" customWidth="1"/>
    <col min="3616" max="3616" width="13.28515625" style="8" customWidth="1"/>
    <col min="3617" max="3617" width="10.7109375" style="8" customWidth="1"/>
    <col min="3618" max="3805" width="9.140625" style="8" customWidth="1"/>
    <col min="3806" max="3806" width="4.42578125" style="8" customWidth="1"/>
    <col min="3807" max="3840" width="41.7109375" style="8"/>
    <col min="3841" max="3841" width="7.28515625" style="8" customWidth="1"/>
    <col min="3842" max="3842" width="41.7109375" style="8" customWidth="1"/>
    <col min="3843" max="3843" width="22.42578125" style="8" customWidth="1"/>
    <col min="3844" max="3844" width="12.140625" style="8" customWidth="1"/>
    <col min="3845" max="3845" width="17.7109375" style="8" customWidth="1"/>
    <col min="3846" max="3846" width="13.7109375" style="8" customWidth="1"/>
    <col min="3847" max="3847" width="13.5703125" style="8" customWidth="1"/>
    <col min="3848" max="3848" width="12" style="8" customWidth="1"/>
    <col min="3849" max="3870" width="0" style="8" hidden="1" customWidth="1"/>
    <col min="3871" max="3871" width="9.140625" style="8" customWidth="1"/>
    <col min="3872" max="3872" width="13.28515625" style="8" customWidth="1"/>
    <col min="3873" max="3873" width="10.7109375" style="8" customWidth="1"/>
    <col min="3874" max="4061" width="9.140625" style="8" customWidth="1"/>
    <col min="4062" max="4062" width="4.42578125" style="8" customWidth="1"/>
    <col min="4063" max="4096" width="41.7109375" style="8"/>
    <col min="4097" max="4097" width="7.28515625" style="8" customWidth="1"/>
    <col min="4098" max="4098" width="41.7109375" style="8" customWidth="1"/>
    <col min="4099" max="4099" width="22.42578125" style="8" customWidth="1"/>
    <col min="4100" max="4100" width="12.140625" style="8" customWidth="1"/>
    <col min="4101" max="4101" width="17.7109375" style="8" customWidth="1"/>
    <col min="4102" max="4102" width="13.7109375" style="8" customWidth="1"/>
    <col min="4103" max="4103" width="13.5703125" style="8" customWidth="1"/>
    <col min="4104" max="4104" width="12" style="8" customWidth="1"/>
    <col min="4105" max="4126" width="0" style="8" hidden="1" customWidth="1"/>
    <col min="4127" max="4127" width="9.140625" style="8" customWidth="1"/>
    <col min="4128" max="4128" width="13.28515625" style="8" customWidth="1"/>
    <col min="4129" max="4129" width="10.7109375" style="8" customWidth="1"/>
    <col min="4130" max="4317" width="9.140625" style="8" customWidth="1"/>
    <col min="4318" max="4318" width="4.42578125" style="8" customWidth="1"/>
    <col min="4319" max="4352" width="41.7109375" style="8"/>
    <col min="4353" max="4353" width="7.28515625" style="8" customWidth="1"/>
    <col min="4354" max="4354" width="41.7109375" style="8" customWidth="1"/>
    <col min="4355" max="4355" width="22.42578125" style="8" customWidth="1"/>
    <col min="4356" max="4356" width="12.140625" style="8" customWidth="1"/>
    <col min="4357" max="4357" width="17.7109375" style="8" customWidth="1"/>
    <col min="4358" max="4358" width="13.7109375" style="8" customWidth="1"/>
    <col min="4359" max="4359" width="13.5703125" style="8" customWidth="1"/>
    <col min="4360" max="4360" width="12" style="8" customWidth="1"/>
    <col min="4361" max="4382" width="0" style="8" hidden="1" customWidth="1"/>
    <col min="4383" max="4383" width="9.140625" style="8" customWidth="1"/>
    <col min="4384" max="4384" width="13.28515625" style="8" customWidth="1"/>
    <col min="4385" max="4385" width="10.7109375" style="8" customWidth="1"/>
    <col min="4386" max="4573" width="9.140625" style="8" customWidth="1"/>
    <col min="4574" max="4574" width="4.42578125" style="8" customWidth="1"/>
    <col min="4575" max="4608" width="41.7109375" style="8"/>
    <col min="4609" max="4609" width="7.28515625" style="8" customWidth="1"/>
    <col min="4610" max="4610" width="41.7109375" style="8" customWidth="1"/>
    <col min="4611" max="4611" width="22.42578125" style="8" customWidth="1"/>
    <col min="4612" max="4612" width="12.140625" style="8" customWidth="1"/>
    <col min="4613" max="4613" width="17.7109375" style="8" customWidth="1"/>
    <col min="4614" max="4614" width="13.7109375" style="8" customWidth="1"/>
    <col min="4615" max="4615" width="13.5703125" style="8" customWidth="1"/>
    <col min="4616" max="4616" width="12" style="8" customWidth="1"/>
    <col min="4617" max="4638" width="0" style="8" hidden="1" customWidth="1"/>
    <col min="4639" max="4639" width="9.140625" style="8" customWidth="1"/>
    <col min="4640" max="4640" width="13.28515625" style="8" customWidth="1"/>
    <col min="4641" max="4641" width="10.7109375" style="8" customWidth="1"/>
    <col min="4642" max="4829" width="9.140625" style="8" customWidth="1"/>
    <col min="4830" max="4830" width="4.42578125" style="8" customWidth="1"/>
    <col min="4831" max="4864" width="41.7109375" style="8"/>
    <col min="4865" max="4865" width="7.28515625" style="8" customWidth="1"/>
    <col min="4866" max="4866" width="41.7109375" style="8" customWidth="1"/>
    <col min="4867" max="4867" width="22.42578125" style="8" customWidth="1"/>
    <col min="4868" max="4868" width="12.140625" style="8" customWidth="1"/>
    <col min="4869" max="4869" width="17.7109375" style="8" customWidth="1"/>
    <col min="4870" max="4870" width="13.7109375" style="8" customWidth="1"/>
    <col min="4871" max="4871" width="13.5703125" style="8" customWidth="1"/>
    <col min="4872" max="4872" width="12" style="8" customWidth="1"/>
    <col min="4873" max="4894" width="0" style="8" hidden="1" customWidth="1"/>
    <col min="4895" max="4895" width="9.140625" style="8" customWidth="1"/>
    <col min="4896" max="4896" width="13.28515625" style="8" customWidth="1"/>
    <col min="4897" max="4897" width="10.7109375" style="8" customWidth="1"/>
    <col min="4898" max="5085" width="9.140625" style="8" customWidth="1"/>
    <col min="5086" max="5086" width="4.42578125" style="8" customWidth="1"/>
    <col min="5087" max="5120" width="41.7109375" style="8"/>
    <col min="5121" max="5121" width="7.28515625" style="8" customWidth="1"/>
    <col min="5122" max="5122" width="41.7109375" style="8" customWidth="1"/>
    <col min="5123" max="5123" width="22.42578125" style="8" customWidth="1"/>
    <col min="5124" max="5124" width="12.140625" style="8" customWidth="1"/>
    <col min="5125" max="5125" width="17.7109375" style="8" customWidth="1"/>
    <col min="5126" max="5126" width="13.7109375" style="8" customWidth="1"/>
    <col min="5127" max="5127" width="13.5703125" style="8" customWidth="1"/>
    <col min="5128" max="5128" width="12" style="8" customWidth="1"/>
    <col min="5129" max="5150" width="0" style="8" hidden="1" customWidth="1"/>
    <col min="5151" max="5151" width="9.140625" style="8" customWidth="1"/>
    <col min="5152" max="5152" width="13.28515625" style="8" customWidth="1"/>
    <col min="5153" max="5153" width="10.7109375" style="8" customWidth="1"/>
    <col min="5154" max="5341" width="9.140625" style="8" customWidth="1"/>
    <col min="5342" max="5342" width="4.42578125" style="8" customWidth="1"/>
    <col min="5343" max="5376" width="41.7109375" style="8"/>
    <col min="5377" max="5377" width="7.28515625" style="8" customWidth="1"/>
    <col min="5378" max="5378" width="41.7109375" style="8" customWidth="1"/>
    <col min="5379" max="5379" width="22.42578125" style="8" customWidth="1"/>
    <col min="5380" max="5380" width="12.140625" style="8" customWidth="1"/>
    <col min="5381" max="5381" width="17.7109375" style="8" customWidth="1"/>
    <col min="5382" max="5382" width="13.7109375" style="8" customWidth="1"/>
    <col min="5383" max="5383" width="13.5703125" style="8" customWidth="1"/>
    <col min="5384" max="5384" width="12" style="8" customWidth="1"/>
    <col min="5385" max="5406" width="0" style="8" hidden="1" customWidth="1"/>
    <col min="5407" max="5407" width="9.140625" style="8" customWidth="1"/>
    <col min="5408" max="5408" width="13.28515625" style="8" customWidth="1"/>
    <col min="5409" max="5409" width="10.7109375" style="8" customWidth="1"/>
    <col min="5410" max="5597" width="9.140625" style="8" customWidth="1"/>
    <col min="5598" max="5598" width="4.42578125" style="8" customWidth="1"/>
    <col min="5599" max="5632" width="41.7109375" style="8"/>
    <col min="5633" max="5633" width="7.28515625" style="8" customWidth="1"/>
    <col min="5634" max="5634" width="41.7109375" style="8" customWidth="1"/>
    <col min="5635" max="5635" width="22.42578125" style="8" customWidth="1"/>
    <col min="5636" max="5636" width="12.140625" style="8" customWidth="1"/>
    <col min="5637" max="5637" width="17.7109375" style="8" customWidth="1"/>
    <col min="5638" max="5638" width="13.7109375" style="8" customWidth="1"/>
    <col min="5639" max="5639" width="13.5703125" style="8" customWidth="1"/>
    <col min="5640" max="5640" width="12" style="8" customWidth="1"/>
    <col min="5641" max="5662" width="0" style="8" hidden="1" customWidth="1"/>
    <col min="5663" max="5663" width="9.140625" style="8" customWidth="1"/>
    <col min="5664" max="5664" width="13.28515625" style="8" customWidth="1"/>
    <col min="5665" max="5665" width="10.7109375" style="8" customWidth="1"/>
    <col min="5666" max="5853" width="9.140625" style="8" customWidth="1"/>
    <col min="5854" max="5854" width="4.42578125" style="8" customWidth="1"/>
    <col min="5855" max="5888" width="41.7109375" style="8"/>
    <col min="5889" max="5889" width="7.28515625" style="8" customWidth="1"/>
    <col min="5890" max="5890" width="41.7109375" style="8" customWidth="1"/>
    <col min="5891" max="5891" width="22.42578125" style="8" customWidth="1"/>
    <col min="5892" max="5892" width="12.140625" style="8" customWidth="1"/>
    <col min="5893" max="5893" width="17.7109375" style="8" customWidth="1"/>
    <col min="5894" max="5894" width="13.7109375" style="8" customWidth="1"/>
    <col min="5895" max="5895" width="13.5703125" style="8" customWidth="1"/>
    <col min="5896" max="5896" width="12" style="8" customWidth="1"/>
    <col min="5897" max="5918" width="0" style="8" hidden="1" customWidth="1"/>
    <col min="5919" max="5919" width="9.140625" style="8" customWidth="1"/>
    <col min="5920" max="5920" width="13.28515625" style="8" customWidth="1"/>
    <col min="5921" max="5921" width="10.7109375" style="8" customWidth="1"/>
    <col min="5922" max="6109" width="9.140625" style="8" customWidth="1"/>
    <col min="6110" max="6110" width="4.42578125" style="8" customWidth="1"/>
    <col min="6111" max="6144" width="41.7109375" style="8"/>
    <col min="6145" max="6145" width="7.28515625" style="8" customWidth="1"/>
    <col min="6146" max="6146" width="41.7109375" style="8" customWidth="1"/>
    <col min="6147" max="6147" width="22.42578125" style="8" customWidth="1"/>
    <col min="6148" max="6148" width="12.140625" style="8" customWidth="1"/>
    <col min="6149" max="6149" width="17.7109375" style="8" customWidth="1"/>
    <col min="6150" max="6150" width="13.7109375" style="8" customWidth="1"/>
    <col min="6151" max="6151" width="13.5703125" style="8" customWidth="1"/>
    <col min="6152" max="6152" width="12" style="8" customWidth="1"/>
    <col min="6153" max="6174" width="0" style="8" hidden="1" customWidth="1"/>
    <col min="6175" max="6175" width="9.140625" style="8" customWidth="1"/>
    <col min="6176" max="6176" width="13.28515625" style="8" customWidth="1"/>
    <col min="6177" max="6177" width="10.7109375" style="8" customWidth="1"/>
    <col min="6178" max="6365" width="9.140625" style="8" customWidth="1"/>
    <col min="6366" max="6366" width="4.42578125" style="8" customWidth="1"/>
    <col min="6367" max="6400" width="41.7109375" style="8"/>
    <col min="6401" max="6401" width="7.28515625" style="8" customWidth="1"/>
    <col min="6402" max="6402" width="41.7109375" style="8" customWidth="1"/>
    <col min="6403" max="6403" width="22.42578125" style="8" customWidth="1"/>
    <col min="6404" max="6404" width="12.140625" style="8" customWidth="1"/>
    <col min="6405" max="6405" width="17.7109375" style="8" customWidth="1"/>
    <col min="6406" max="6406" width="13.7109375" style="8" customWidth="1"/>
    <col min="6407" max="6407" width="13.5703125" style="8" customWidth="1"/>
    <col min="6408" max="6408" width="12" style="8" customWidth="1"/>
    <col min="6409" max="6430" width="0" style="8" hidden="1" customWidth="1"/>
    <col min="6431" max="6431" width="9.140625" style="8" customWidth="1"/>
    <col min="6432" max="6432" width="13.28515625" style="8" customWidth="1"/>
    <col min="6433" max="6433" width="10.7109375" style="8" customWidth="1"/>
    <col min="6434" max="6621" width="9.140625" style="8" customWidth="1"/>
    <col min="6622" max="6622" width="4.42578125" style="8" customWidth="1"/>
    <col min="6623" max="6656" width="41.7109375" style="8"/>
    <col min="6657" max="6657" width="7.28515625" style="8" customWidth="1"/>
    <col min="6658" max="6658" width="41.7109375" style="8" customWidth="1"/>
    <col min="6659" max="6659" width="22.42578125" style="8" customWidth="1"/>
    <col min="6660" max="6660" width="12.140625" style="8" customWidth="1"/>
    <col min="6661" max="6661" width="17.7109375" style="8" customWidth="1"/>
    <col min="6662" max="6662" width="13.7109375" style="8" customWidth="1"/>
    <col min="6663" max="6663" width="13.5703125" style="8" customWidth="1"/>
    <col min="6664" max="6664" width="12" style="8" customWidth="1"/>
    <col min="6665" max="6686" width="0" style="8" hidden="1" customWidth="1"/>
    <col min="6687" max="6687" width="9.140625" style="8" customWidth="1"/>
    <col min="6688" max="6688" width="13.28515625" style="8" customWidth="1"/>
    <col min="6689" max="6689" width="10.7109375" style="8" customWidth="1"/>
    <col min="6690" max="6877" width="9.140625" style="8" customWidth="1"/>
    <col min="6878" max="6878" width="4.42578125" style="8" customWidth="1"/>
    <col min="6879" max="6912" width="41.7109375" style="8"/>
    <col min="6913" max="6913" width="7.28515625" style="8" customWidth="1"/>
    <col min="6914" max="6914" width="41.7109375" style="8" customWidth="1"/>
    <col min="6915" max="6915" width="22.42578125" style="8" customWidth="1"/>
    <col min="6916" max="6916" width="12.140625" style="8" customWidth="1"/>
    <col min="6917" max="6917" width="17.7109375" style="8" customWidth="1"/>
    <col min="6918" max="6918" width="13.7109375" style="8" customWidth="1"/>
    <col min="6919" max="6919" width="13.5703125" style="8" customWidth="1"/>
    <col min="6920" max="6920" width="12" style="8" customWidth="1"/>
    <col min="6921" max="6942" width="0" style="8" hidden="1" customWidth="1"/>
    <col min="6943" max="6943" width="9.140625" style="8" customWidth="1"/>
    <col min="6944" max="6944" width="13.28515625" style="8" customWidth="1"/>
    <col min="6945" max="6945" width="10.7109375" style="8" customWidth="1"/>
    <col min="6946" max="7133" width="9.140625" style="8" customWidth="1"/>
    <col min="7134" max="7134" width="4.42578125" style="8" customWidth="1"/>
    <col min="7135" max="7168" width="41.7109375" style="8"/>
    <col min="7169" max="7169" width="7.28515625" style="8" customWidth="1"/>
    <col min="7170" max="7170" width="41.7109375" style="8" customWidth="1"/>
    <col min="7171" max="7171" width="22.42578125" style="8" customWidth="1"/>
    <col min="7172" max="7172" width="12.140625" style="8" customWidth="1"/>
    <col min="7173" max="7173" width="17.7109375" style="8" customWidth="1"/>
    <col min="7174" max="7174" width="13.7109375" style="8" customWidth="1"/>
    <col min="7175" max="7175" width="13.5703125" style="8" customWidth="1"/>
    <col min="7176" max="7176" width="12" style="8" customWidth="1"/>
    <col min="7177" max="7198" width="0" style="8" hidden="1" customWidth="1"/>
    <col min="7199" max="7199" width="9.140625" style="8" customWidth="1"/>
    <col min="7200" max="7200" width="13.28515625" style="8" customWidth="1"/>
    <col min="7201" max="7201" width="10.7109375" style="8" customWidth="1"/>
    <col min="7202" max="7389" width="9.140625" style="8" customWidth="1"/>
    <col min="7390" max="7390" width="4.42578125" style="8" customWidth="1"/>
    <col min="7391" max="7424" width="41.7109375" style="8"/>
    <col min="7425" max="7425" width="7.28515625" style="8" customWidth="1"/>
    <col min="7426" max="7426" width="41.7109375" style="8" customWidth="1"/>
    <col min="7427" max="7427" width="22.42578125" style="8" customWidth="1"/>
    <col min="7428" max="7428" width="12.140625" style="8" customWidth="1"/>
    <col min="7429" max="7429" width="17.7109375" style="8" customWidth="1"/>
    <col min="7430" max="7430" width="13.7109375" style="8" customWidth="1"/>
    <col min="7431" max="7431" width="13.5703125" style="8" customWidth="1"/>
    <col min="7432" max="7432" width="12" style="8" customWidth="1"/>
    <col min="7433" max="7454" width="0" style="8" hidden="1" customWidth="1"/>
    <col min="7455" max="7455" width="9.140625" style="8" customWidth="1"/>
    <col min="7456" max="7456" width="13.28515625" style="8" customWidth="1"/>
    <col min="7457" max="7457" width="10.7109375" style="8" customWidth="1"/>
    <col min="7458" max="7645" width="9.140625" style="8" customWidth="1"/>
    <col min="7646" max="7646" width="4.42578125" style="8" customWidth="1"/>
    <col min="7647" max="7680" width="41.7109375" style="8"/>
    <col min="7681" max="7681" width="7.28515625" style="8" customWidth="1"/>
    <col min="7682" max="7682" width="41.7109375" style="8" customWidth="1"/>
    <col min="7683" max="7683" width="22.42578125" style="8" customWidth="1"/>
    <col min="7684" max="7684" width="12.140625" style="8" customWidth="1"/>
    <col min="7685" max="7685" width="17.7109375" style="8" customWidth="1"/>
    <col min="7686" max="7686" width="13.7109375" style="8" customWidth="1"/>
    <col min="7687" max="7687" width="13.5703125" style="8" customWidth="1"/>
    <col min="7688" max="7688" width="12" style="8" customWidth="1"/>
    <col min="7689" max="7710" width="0" style="8" hidden="1" customWidth="1"/>
    <col min="7711" max="7711" width="9.140625" style="8" customWidth="1"/>
    <col min="7712" max="7712" width="13.28515625" style="8" customWidth="1"/>
    <col min="7713" max="7713" width="10.7109375" style="8" customWidth="1"/>
    <col min="7714" max="7901" width="9.140625" style="8" customWidth="1"/>
    <col min="7902" max="7902" width="4.42578125" style="8" customWidth="1"/>
    <col min="7903" max="7936" width="41.7109375" style="8"/>
    <col min="7937" max="7937" width="7.28515625" style="8" customWidth="1"/>
    <col min="7938" max="7938" width="41.7109375" style="8" customWidth="1"/>
    <col min="7939" max="7939" width="22.42578125" style="8" customWidth="1"/>
    <col min="7940" max="7940" width="12.140625" style="8" customWidth="1"/>
    <col min="7941" max="7941" width="17.7109375" style="8" customWidth="1"/>
    <col min="7942" max="7942" width="13.7109375" style="8" customWidth="1"/>
    <col min="7943" max="7943" width="13.5703125" style="8" customWidth="1"/>
    <col min="7944" max="7944" width="12" style="8" customWidth="1"/>
    <col min="7945" max="7966" width="0" style="8" hidden="1" customWidth="1"/>
    <col min="7967" max="7967" width="9.140625" style="8" customWidth="1"/>
    <col min="7968" max="7968" width="13.28515625" style="8" customWidth="1"/>
    <col min="7969" max="7969" width="10.7109375" style="8" customWidth="1"/>
    <col min="7970" max="8157" width="9.140625" style="8" customWidth="1"/>
    <col min="8158" max="8158" width="4.42578125" style="8" customWidth="1"/>
    <col min="8159" max="8192" width="41.7109375" style="8"/>
    <col min="8193" max="8193" width="7.28515625" style="8" customWidth="1"/>
    <col min="8194" max="8194" width="41.7109375" style="8" customWidth="1"/>
    <col min="8195" max="8195" width="22.42578125" style="8" customWidth="1"/>
    <col min="8196" max="8196" width="12.140625" style="8" customWidth="1"/>
    <col min="8197" max="8197" width="17.7109375" style="8" customWidth="1"/>
    <col min="8198" max="8198" width="13.7109375" style="8" customWidth="1"/>
    <col min="8199" max="8199" width="13.5703125" style="8" customWidth="1"/>
    <col min="8200" max="8200" width="12" style="8" customWidth="1"/>
    <col min="8201" max="8222" width="0" style="8" hidden="1" customWidth="1"/>
    <col min="8223" max="8223" width="9.140625" style="8" customWidth="1"/>
    <col min="8224" max="8224" width="13.28515625" style="8" customWidth="1"/>
    <col min="8225" max="8225" width="10.7109375" style="8" customWidth="1"/>
    <col min="8226" max="8413" width="9.140625" style="8" customWidth="1"/>
    <col min="8414" max="8414" width="4.42578125" style="8" customWidth="1"/>
    <col min="8415" max="8448" width="41.7109375" style="8"/>
    <col min="8449" max="8449" width="7.28515625" style="8" customWidth="1"/>
    <col min="8450" max="8450" width="41.7109375" style="8" customWidth="1"/>
    <col min="8451" max="8451" width="22.42578125" style="8" customWidth="1"/>
    <col min="8452" max="8452" width="12.140625" style="8" customWidth="1"/>
    <col min="8453" max="8453" width="17.7109375" style="8" customWidth="1"/>
    <col min="8454" max="8454" width="13.7109375" style="8" customWidth="1"/>
    <col min="8455" max="8455" width="13.5703125" style="8" customWidth="1"/>
    <col min="8456" max="8456" width="12" style="8" customWidth="1"/>
    <col min="8457" max="8478" width="0" style="8" hidden="1" customWidth="1"/>
    <col min="8479" max="8479" width="9.140625" style="8" customWidth="1"/>
    <col min="8480" max="8480" width="13.28515625" style="8" customWidth="1"/>
    <col min="8481" max="8481" width="10.7109375" style="8" customWidth="1"/>
    <col min="8482" max="8669" width="9.140625" style="8" customWidth="1"/>
    <col min="8670" max="8670" width="4.42578125" style="8" customWidth="1"/>
    <col min="8671" max="8704" width="41.7109375" style="8"/>
    <col min="8705" max="8705" width="7.28515625" style="8" customWidth="1"/>
    <col min="8706" max="8706" width="41.7109375" style="8" customWidth="1"/>
    <col min="8707" max="8707" width="22.42578125" style="8" customWidth="1"/>
    <col min="8708" max="8708" width="12.140625" style="8" customWidth="1"/>
    <col min="8709" max="8709" width="17.7109375" style="8" customWidth="1"/>
    <col min="8710" max="8710" width="13.7109375" style="8" customWidth="1"/>
    <col min="8711" max="8711" width="13.5703125" style="8" customWidth="1"/>
    <col min="8712" max="8712" width="12" style="8" customWidth="1"/>
    <col min="8713" max="8734" width="0" style="8" hidden="1" customWidth="1"/>
    <col min="8735" max="8735" width="9.140625" style="8" customWidth="1"/>
    <col min="8736" max="8736" width="13.28515625" style="8" customWidth="1"/>
    <col min="8737" max="8737" width="10.7109375" style="8" customWidth="1"/>
    <col min="8738" max="8925" width="9.140625" style="8" customWidth="1"/>
    <col min="8926" max="8926" width="4.42578125" style="8" customWidth="1"/>
    <col min="8927" max="8960" width="41.7109375" style="8"/>
    <col min="8961" max="8961" width="7.28515625" style="8" customWidth="1"/>
    <col min="8962" max="8962" width="41.7109375" style="8" customWidth="1"/>
    <col min="8963" max="8963" width="22.42578125" style="8" customWidth="1"/>
    <col min="8964" max="8964" width="12.140625" style="8" customWidth="1"/>
    <col min="8965" max="8965" width="17.7109375" style="8" customWidth="1"/>
    <col min="8966" max="8966" width="13.7109375" style="8" customWidth="1"/>
    <col min="8967" max="8967" width="13.5703125" style="8" customWidth="1"/>
    <col min="8968" max="8968" width="12" style="8" customWidth="1"/>
    <col min="8969" max="8990" width="0" style="8" hidden="1" customWidth="1"/>
    <col min="8991" max="8991" width="9.140625" style="8" customWidth="1"/>
    <col min="8992" max="8992" width="13.28515625" style="8" customWidth="1"/>
    <col min="8993" max="8993" width="10.7109375" style="8" customWidth="1"/>
    <col min="8994" max="9181" width="9.140625" style="8" customWidth="1"/>
    <col min="9182" max="9182" width="4.42578125" style="8" customWidth="1"/>
    <col min="9183" max="9216" width="41.7109375" style="8"/>
    <col min="9217" max="9217" width="7.28515625" style="8" customWidth="1"/>
    <col min="9218" max="9218" width="41.7109375" style="8" customWidth="1"/>
    <col min="9219" max="9219" width="22.42578125" style="8" customWidth="1"/>
    <col min="9220" max="9220" width="12.140625" style="8" customWidth="1"/>
    <col min="9221" max="9221" width="17.7109375" style="8" customWidth="1"/>
    <col min="9222" max="9222" width="13.7109375" style="8" customWidth="1"/>
    <col min="9223" max="9223" width="13.5703125" style="8" customWidth="1"/>
    <col min="9224" max="9224" width="12" style="8" customWidth="1"/>
    <col min="9225" max="9246" width="0" style="8" hidden="1" customWidth="1"/>
    <col min="9247" max="9247" width="9.140625" style="8" customWidth="1"/>
    <col min="9248" max="9248" width="13.28515625" style="8" customWidth="1"/>
    <col min="9249" max="9249" width="10.7109375" style="8" customWidth="1"/>
    <col min="9250" max="9437" width="9.140625" style="8" customWidth="1"/>
    <col min="9438" max="9438" width="4.42578125" style="8" customWidth="1"/>
    <col min="9439" max="9472" width="41.7109375" style="8"/>
    <col min="9473" max="9473" width="7.28515625" style="8" customWidth="1"/>
    <col min="9474" max="9474" width="41.7109375" style="8" customWidth="1"/>
    <col min="9475" max="9475" width="22.42578125" style="8" customWidth="1"/>
    <col min="9476" max="9476" width="12.140625" style="8" customWidth="1"/>
    <col min="9477" max="9477" width="17.7109375" style="8" customWidth="1"/>
    <col min="9478" max="9478" width="13.7109375" style="8" customWidth="1"/>
    <col min="9479" max="9479" width="13.5703125" style="8" customWidth="1"/>
    <col min="9480" max="9480" width="12" style="8" customWidth="1"/>
    <col min="9481" max="9502" width="0" style="8" hidden="1" customWidth="1"/>
    <col min="9503" max="9503" width="9.140625" style="8" customWidth="1"/>
    <col min="9504" max="9504" width="13.28515625" style="8" customWidth="1"/>
    <col min="9505" max="9505" width="10.7109375" style="8" customWidth="1"/>
    <col min="9506" max="9693" width="9.140625" style="8" customWidth="1"/>
    <col min="9694" max="9694" width="4.42578125" style="8" customWidth="1"/>
    <col min="9695" max="9728" width="41.7109375" style="8"/>
    <col min="9729" max="9729" width="7.28515625" style="8" customWidth="1"/>
    <col min="9730" max="9730" width="41.7109375" style="8" customWidth="1"/>
    <col min="9731" max="9731" width="22.42578125" style="8" customWidth="1"/>
    <col min="9732" max="9732" width="12.140625" style="8" customWidth="1"/>
    <col min="9733" max="9733" width="17.7109375" style="8" customWidth="1"/>
    <col min="9734" max="9734" width="13.7109375" style="8" customWidth="1"/>
    <col min="9735" max="9735" width="13.5703125" style="8" customWidth="1"/>
    <col min="9736" max="9736" width="12" style="8" customWidth="1"/>
    <col min="9737" max="9758" width="0" style="8" hidden="1" customWidth="1"/>
    <col min="9759" max="9759" width="9.140625" style="8" customWidth="1"/>
    <col min="9760" max="9760" width="13.28515625" style="8" customWidth="1"/>
    <col min="9761" max="9761" width="10.7109375" style="8" customWidth="1"/>
    <col min="9762" max="9949" width="9.140625" style="8" customWidth="1"/>
    <col min="9950" max="9950" width="4.42578125" style="8" customWidth="1"/>
    <col min="9951" max="9984" width="41.7109375" style="8"/>
    <col min="9985" max="9985" width="7.28515625" style="8" customWidth="1"/>
    <col min="9986" max="9986" width="41.7109375" style="8" customWidth="1"/>
    <col min="9987" max="9987" width="22.42578125" style="8" customWidth="1"/>
    <col min="9988" max="9988" width="12.140625" style="8" customWidth="1"/>
    <col min="9989" max="9989" width="17.7109375" style="8" customWidth="1"/>
    <col min="9990" max="9990" width="13.7109375" style="8" customWidth="1"/>
    <col min="9991" max="9991" width="13.5703125" style="8" customWidth="1"/>
    <col min="9992" max="9992" width="12" style="8" customWidth="1"/>
    <col min="9993" max="10014" width="0" style="8" hidden="1" customWidth="1"/>
    <col min="10015" max="10015" width="9.140625" style="8" customWidth="1"/>
    <col min="10016" max="10016" width="13.28515625" style="8" customWidth="1"/>
    <col min="10017" max="10017" width="10.7109375" style="8" customWidth="1"/>
    <col min="10018" max="10205" width="9.140625" style="8" customWidth="1"/>
    <col min="10206" max="10206" width="4.42578125" style="8" customWidth="1"/>
    <col min="10207" max="10240" width="41.7109375" style="8"/>
    <col min="10241" max="10241" width="7.28515625" style="8" customWidth="1"/>
    <col min="10242" max="10242" width="41.7109375" style="8" customWidth="1"/>
    <col min="10243" max="10243" width="22.42578125" style="8" customWidth="1"/>
    <col min="10244" max="10244" width="12.140625" style="8" customWidth="1"/>
    <col min="10245" max="10245" width="17.7109375" style="8" customWidth="1"/>
    <col min="10246" max="10246" width="13.7109375" style="8" customWidth="1"/>
    <col min="10247" max="10247" width="13.5703125" style="8" customWidth="1"/>
    <col min="10248" max="10248" width="12" style="8" customWidth="1"/>
    <col min="10249" max="10270" width="0" style="8" hidden="1" customWidth="1"/>
    <col min="10271" max="10271" width="9.140625" style="8" customWidth="1"/>
    <col min="10272" max="10272" width="13.28515625" style="8" customWidth="1"/>
    <col min="10273" max="10273" width="10.7109375" style="8" customWidth="1"/>
    <col min="10274" max="10461" width="9.140625" style="8" customWidth="1"/>
    <col min="10462" max="10462" width="4.42578125" style="8" customWidth="1"/>
    <col min="10463" max="10496" width="41.7109375" style="8"/>
    <col min="10497" max="10497" width="7.28515625" style="8" customWidth="1"/>
    <col min="10498" max="10498" width="41.7109375" style="8" customWidth="1"/>
    <col min="10499" max="10499" width="22.42578125" style="8" customWidth="1"/>
    <col min="10500" max="10500" width="12.140625" style="8" customWidth="1"/>
    <col min="10501" max="10501" width="17.7109375" style="8" customWidth="1"/>
    <col min="10502" max="10502" width="13.7109375" style="8" customWidth="1"/>
    <col min="10503" max="10503" width="13.5703125" style="8" customWidth="1"/>
    <col min="10504" max="10504" width="12" style="8" customWidth="1"/>
    <col min="10505" max="10526" width="0" style="8" hidden="1" customWidth="1"/>
    <col min="10527" max="10527" width="9.140625" style="8" customWidth="1"/>
    <col min="10528" max="10528" width="13.28515625" style="8" customWidth="1"/>
    <col min="10529" max="10529" width="10.7109375" style="8" customWidth="1"/>
    <col min="10530" max="10717" width="9.140625" style="8" customWidth="1"/>
    <col min="10718" max="10718" width="4.42578125" style="8" customWidth="1"/>
    <col min="10719" max="10752" width="41.7109375" style="8"/>
    <col min="10753" max="10753" width="7.28515625" style="8" customWidth="1"/>
    <col min="10754" max="10754" width="41.7109375" style="8" customWidth="1"/>
    <col min="10755" max="10755" width="22.42578125" style="8" customWidth="1"/>
    <col min="10756" max="10756" width="12.140625" style="8" customWidth="1"/>
    <col min="10757" max="10757" width="17.7109375" style="8" customWidth="1"/>
    <col min="10758" max="10758" width="13.7109375" style="8" customWidth="1"/>
    <col min="10759" max="10759" width="13.5703125" style="8" customWidth="1"/>
    <col min="10760" max="10760" width="12" style="8" customWidth="1"/>
    <col min="10761" max="10782" width="0" style="8" hidden="1" customWidth="1"/>
    <col min="10783" max="10783" width="9.140625" style="8" customWidth="1"/>
    <col min="10784" max="10784" width="13.28515625" style="8" customWidth="1"/>
    <col min="10785" max="10785" width="10.7109375" style="8" customWidth="1"/>
    <col min="10786" max="10973" width="9.140625" style="8" customWidth="1"/>
    <col min="10974" max="10974" width="4.42578125" style="8" customWidth="1"/>
    <col min="10975" max="11008" width="41.7109375" style="8"/>
    <col min="11009" max="11009" width="7.28515625" style="8" customWidth="1"/>
    <col min="11010" max="11010" width="41.7109375" style="8" customWidth="1"/>
    <col min="11011" max="11011" width="22.42578125" style="8" customWidth="1"/>
    <col min="11012" max="11012" width="12.140625" style="8" customWidth="1"/>
    <col min="11013" max="11013" width="17.7109375" style="8" customWidth="1"/>
    <col min="11014" max="11014" width="13.7109375" style="8" customWidth="1"/>
    <col min="11015" max="11015" width="13.5703125" style="8" customWidth="1"/>
    <col min="11016" max="11016" width="12" style="8" customWidth="1"/>
    <col min="11017" max="11038" width="0" style="8" hidden="1" customWidth="1"/>
    <col min="11039" max="11039" width="9.140625" style="8" customWidth="1"/>
    <col min="11040" max="11040" width="13.28515625" style="8" customWidth="1"/>
    <col min="11041" max="11041" width="10.7109375" style="8" customWidth="1"/>
    <col min="11042" max="11229" width="9.140625" style="8" customWidth="1"/>
    <col min="11230" max="11230" width="4.42578125" style="8" customWidth="1"/>
    <col min="11231" max="11264" width="41.7109375" style="8"/>
    <col min="11265" max="11265" width="7.28515625" style="8" customWidth="1"/>
    <col min="11266" max="11266" width="41.7109375" style="8" customWidth="1"/>
    <col min="11267" max="11267" width="22.42578125" style="8" customWidth="1"/>
    <col min="11268" max="11268" width="12.140625" style="8" customWidth="1"/>
    <col min="11269" max="11269" width="17.7109375" style="8" customWidth="1"/>
    <col min="11270" max="11270" width="13.7109375" style="8" customWidth="1"/>
    <col min="11271" max="11271" width="13.5703125" style="8" customWidth="1"/>
    <col min="11272" max="11272" width="12" style="8" customWidth="1"/>
    <col min="11273" max="11294" width="0" style="8" hidden="1" customWidth="1"/>
    <col min="11295" max="11295" width="9.140625" style="8" customWidth="1"/>
    <col min="11296" max="11296" width="13.28515625" style="8" customWidth="1"/>
    <col min="11297" max="11297" width="10.7109375" style="8" customWidth="1"/>
    <col min="11298" max="11485" width="9.140625" style="8" customWidth="1"/>
    <col min="11486" max="11486" width="4.42578125" style="8" customWidth="1"/>
    <col min="11487" max="11520" width="41.7109375" style="8"/>
    <col min="11521" max="11521" width="7.28515625" style="8" customWidth="1"/>
    <col min="11522" max="11522" width="41.7109375" style="8" customWidth="1"/>
    <col min="11523" max="11523" width="22.42578125" style="8" customWidth="1"/>
    <col min="11524" max="11524" width="12.140625" style="8" customWidth="1"/>
    <col min="11525" max="11525" width="17.7109375" style="8" customWidth="1"/>
    <col min="11526" max="11526" width="13.7109375" style="8" customWidth="1"/>
    <col min="11527" max="11527" width="13.5703125" style="8" customWidth="1"/>
    <col min="11528" max="11528" width="12" style="8" customWidth="1"/>
    <col min="11529" max="11550" width="0" style="8" hidden="1" customWidth="1"/>
    <col min="11551" max="11551" width="9.140625" style="8" customWidth="1"/>
    <col min="11552" max="11552" width="13.28515625" style="8" customWidth="1"/>
    <col min="11553" max="11553" width="10.7109375" style="8" customWidth="1"/>
    <col min="11554" max="11741" width="9.140625" style="8" customWidth="1"/>
    <col min="11742" max="11742" width="4.42578125" style="8" customWidth="1"/>
    <col min="11743" max="11776" width="41.7109375" style="8"/>
    <col min="11777" max="11777" width="7.28515625" style="8" customWidth="1"/>
    <col min="11778" max="11778" width="41.7109375" style="8" customWidth="1"/>
    <col min="11779" max="11779" width="22.42578125" style="8" customWidth="1"/>
    <col min="11780" max="11780" width="12.140625" style="8" customWidth="1"/>
    <col min="11781" max="11781" width="17.7109375" style="8" customWidth="1"/>
    <col min="11782" max="11782" width="13.7109375" style="8" customWidth="1"/>
    <col min="11783" max="11783" width="13.5703125" style="8" customWidth="1"/>
    <col min="11784" max="11784" width="12" style="8" customWidth="1"/>
    <col min="11785" max="11806" width="0" style="8" hidden="1" customWidth="1"/>
    <col min="11807" max="11807" width="9.140625" style="8" customWidth="1"/>
    <col min="11808" max="11808" width="13.28515625" style="8" customWidth="1"/>
    <col min="11809" max="11809" width="10.7109375" style="8" customWidth="1"/>
    <col min="11810" max="11997" width="9.140625" style="8" customWidth="1"/>
    <col min="11998" max="11998" width="4.42578125" style="8" customWidth="1"/>
    <col min="11999" max="12032" width="41.7109375" style="8"/>
    <col min="12033" max="12033" width="7.28515625" style="8" customWidth="1"/>
    <col min="12034" max="12034" width="41.7109375" style="8" customWidth="1"/>
    <col min="12035" max="12035" width="22.42578125" style="8" customWidth="1"/>
    <col min="12036" max="12036" width="12.140625" style="8" customWidth="1"/>
    <col min="12037" max="12037" width="17.7109375" style="8" customWidth="1"/>
    <col min="12038" max="12038" width="13.7109375" style="8" customWidth="1"/>
    <col min="12039" max="12039" width="13.5703125" style="8" customWidth="1"/>
    <col min="12040" max="12040" width="12" style="8" customWidth="1"/>
    <col min="12041" max="12062" width="0" style="8" hidden="1" customWidth="1"/>
    <col min="12063" max="12063" width="9.140625" style="8" customWidth="1"/>
    <col min="12064" max="12064" width="13.28515625" style="8" customWidth="1"/>
    <col min="12065" max="12065" width="10.7109375" style="8" customWidth="1"/>
    <col min="12066" max="12253" width="9.140625" style="8" customWidth="1"/>
    <col min="12254" max="12254" width="4.42578125" style="8" customWidth="1"/>
    <col min="12255" max="12288" width="41.7109375" style="8"/>
    <col min="12289" max="12289" width="7.28515625" style="8" customWidth="1"/>
    <col min="12290" max="12290" width="41.7109375" style="8" customWidth="1"/>
    <col min="12291" max="12291" width="22.42578125" style="8" customWidth="1"/>
    <col min="12292" max="12292" width="12.140625" style="8" customWidth="1"/>
    <col min="12293" max="12293" width="17.7109375" style="8" customWidth="1"/>
    <col min="12294" max="12294" width="13.7109375" style="8" customWidth="1"/>
    <col min="12295" max="12295" width="13.5703125" style="8" customWidth="1"/>
    <col min="12296" max="12296" width="12" style="8" customWidth="1"/>
    <col min="12297" max="12318" width="0" style="8" hidden="1" customWidth="1"/>
    <col min="12319" max="12319" width="9.140625" style="8" customWidth="1"/>
    <col min="12320" max="12320" width="13.28515625" style="8" customWidth="1"/>
    <col min="12321" max="12321" width="10.7109375" style="8" customWidth="1"/>
    <col min="12322" max="12509" width="9.140625" style="8" customWidth="1"/>
    <col min="12510" max="12510" width="4.42578125" style="8" customWidth="1"/>
    <col min="12511" max="12544" width="41.7109375" style="8"/>
    <col min="12545" max="12545" width="7.28515625" style="8" customWidth="1"/>
    <col min="12546" max="12546" width="41.7109375" style="8" customWidth="1"/>
    <col min="12547" max="12547" width="22.42578125" style="8" customWidth="1"/>
    <col min="12548" max="12548" width="12.140625" style="8" customWidth="1"/>
    <col min="12549" max="12549" width="17.7109375" style="8" customWidth="1"/>
    <col min="12550" max="12550" width="13.7109375" style="8" customWidth="1"/>
    <col min="12551" max="12551" width="13.5703125" style="8" customWidth="1"/>
    <col min="12552" max="12552" width="12" style="8" customWidth="1"/>
    <col min="12553" max="12574" width="0" style="8" hidden="1" customWidth="1"/>
    <col min="12575" max="12575" width="9.140625" style="8" customWidth="1"/>
    <col min="12576" max="12576" width="13.28515625" style="8" customWidth="1"/>
    <col min="12577" max="12577" width="10.7109375" style="8" customWidth="1"/>
    <col min="12578" max="12765" width="9.140625" style="8" customWidth="1"/>
    <col min="12766" max="12766" width="4.42578125" style="8" customWidth="1"/>
    <col min="12767" max="12800" width="41.7109375" style="8"/>
    <col min="12801" max="12801" width="7.28515625" style="8" customWidth="1"/>
    <col min="12802" max="12802" width="41.7109375" style="8" customWidth="1"/>
    <col min="12803" max="12803" width="22.42578125" style="8" customWidth="1"/>
    <col min="12804" max="12804" width="12.140625" style="8" customWidth="1"/>
    <col min="12805" max="12805" width="17.7109375" style="8" customWidth="1"/>
    <col min="12806" max="12806" width="13.7109375" style="8" customWidth="1"/>
    <col min="12807" max="12807" width="13.5703125" style="8" customWidth="1"/>
    <col min="12808" max="12808" width="12" style="8" customWidth="1"/>
    <col min="12809" max="12830" width="0" style="8" hidden="1" customWidth="1"/>
    <col min="12831" max="12831" width="9.140625" style="8" customWidth="1"/>
    <col min="12832" max="12832" width="13.28515625" style="8" customWidth="1"/>
    <col min="12833" max="12833" width="10.7109375" style="8" customWidth="1"/>
    <col min="12834" max="13021" width="9.140625" style="8" customWidth="1"/>
    <col min="13022" max="13022" width="4.42578125" style="8" customWidth="1"/>
    <col min="13023" max="13056" width="41.7109375" style="8"/>
    <col min="13057" max="13057" width="7.28515625" style="8" customWidth="1"/>
    <col min="13058" max="13058" width="41.7109375" style="8" customWidth="1"/>
    <col min="13059" max="13059" width="22.42578125" style="8" customWidth="1"/>
    <col min="13060" max="13060" width="12.140625" style="8" customWidth="1"/>
    <col min="13061" max="13061" width="17.7109375" style="8" customWidth="1"/>
    <col min="13062" max="13062" width="13.7109375" style="8" customWidth="1"/>
    <col min="13063" max="13063" width="13.5703125" style="8" customWidth="1"/>
    <col min="13064" max="13064" width="12" style="8" customWidth="1"/>
    <col min="13065" max="13086" width="0" style="8" hidden="1" customWidth="1"/>
    <col min="13087" max="13087" width="9.140625" style="8" customWidth="1"/>
    <col min="13088" max="13088" width="13.28515625" style="8" customWidth="1"/>
    <col min="13089" max="13089" width="10.7109375" style="8" customWidth="1"/>
    <col min="13090" max="13277" width="9.140625" style="8" customWidth="1"/>
    <col min="13278" max="13278" width="4.42578125" style="8" customWidth="1"/>
    <col min="13279" max="13312" width="41.7109375" style="8"/>
    <col min="13313" max="13313" width="7.28515625" style="8" customWidth="1"/>
    <col min="13314" max="13314" width="41.7109375" style="8" customWidth="1"/>
    <col min="13315" max="13315" width="22.42578125" style="8" customWidth="1"/>
    <col min="13316" max="13316" width="12.140625" style="8" customWidth="1"/>
    <col min="13317" max="13317" width="17.7109375" style="8" customWidth="1"/>
    <col min="13318" max="13318" width="13.7109375" style="8" customWidth="1"/>
    <col min="13319" max="13319" width="13.5703125" style="8" customWidth="1"/>
    <col min="13320" max="13320" width="12" style="8" customWidth="1"/>
    <col min="13321" max="13342" width="0" style="8" hidden="1" customWidth="1"/>
    <col min="13343" max="13343" width="9.140625" style="8" customWidth="1"/>
    <col min="13344" max="13344" width="13.28515625" style="8" customWidth="1"/>
    <col min="13345" max="13345" width="10.7109375" style="8" customWidth="1"/>
    <col min="13346" max="13533" width="9.140625" style="8" customWidth="1"/>
    <col min="13534" max="13534" width="4.42578125" style="8" customWidth="1"/>
    <col min="13535" max="13568" width="41.7109375" style="8"/>
    <col min="13569" max="13569" width="7.28515625" style="8" customWidth="1"/>
    <col min="13570" max="13570" width="41.7109375" style="8" customWidth="1"/>
    <col min="13571" max="13571" width="22.42578125" style="8" customWidth="1"/>
    <col min="13572" max="13572" width="12.140625" style="8" customWidth="1"/>
    <col min="13573" max="13573" width="17.7109375" style="8" customWidth="1"/>
    <col min="13574" max="13574" width="13.7109375" style="8" customWidth="1"/>
    <col min="13575" max="13575" width="13.5703125" style="8" customWidth="1"/>
    <col min="13576" max="13576" width="12" style="8" customWidth="1"/>
    <col min="13577" max="13598" width="0" style="8" hidden="1" customWidth="1"/>
    <col min="13599" max="13599" width="9.140625" style="8" customWidth="1"/>
    <col min="13600" max="13600" width="13.28515625" style="8" customWidth="1"/>
    <col min="13601" max="13601" width="10.7109375" style="8" customWidth="1"/>
    <col min="13602" max="13789" width="9.140625" style="8" customWidth="1"/>
    <col min="13790" max="13790" width="4.42578125" style="8" customWidth="1"/>
    <col min="13791" max="13824" width="41.7109375" style="8"/>
    <col min="13825" max="13825" width="7.28515625" style="8" customWidth="1"/>
    <col min="13826" max="13826" width="41.7109375" style="8" customWidth="1"/>
    <col min="13827" max="13827" width="22.42578125" style="8" customWidth="1"/>
    <col min="13828" max="13828" width="12.140625" style="8" customWidth="1"/>
    <col min="13829" max="13829" width="17.7109375" style="8" customWidth="1"/>
    <col min="13830" max="13830" width="13.7109375" style="8" customWidth="1"/>
    <col min="13831" max="13831" width="13.5703125" style="8" customWidth="1"/>
    <col min="13832" max="13832" width="12" style="8" customWidth="1"/>
    <col min="13833" max="13854" width="0" style="8" hidden="1" customWidth="1"/>
    <col min="13855" max="13855" width="9.140625" style="8" customWidth="1"/>
    <col min="13856" max="13856" width="13.28515625" style="8" customWidth="1"/>
    <col min="13857" max="13857" width="10.7109375" style="8" customWidth="1"/>
    <col min="13858" max="14045" width="9.140625" style="8" customWidth="1"/>
    <col min="14046" max="14046" width="4.42578125" style="8" customWidth="1"/>
    <col min="14047" max="14080" width="41.7109375" style="8"/>
    <col min="14081" max="14081" width="7.28515625" style="8" customWidth="1"/>
    <col min="14082" max="14082" width="41.7109375" style="8" customWidth="1"/>
    <col min="14083" max="14083" width="22.42578125" style="8" customWidth="1"/>
    <col min="14084" max="14084" width="12.140625" style="8" customWidth="1"/>
    <col min="14085" max="14085" width="17.7109375" style="8" customWidth="1"/>
    <col min="14086" max="14086" width="13.7109375" style="8" customWidth="1"/>
    <col min="14087" max="14087" width="13.5703125" style="8" customWidth="1"/>
    <col min="14088" max="14088" width="12" style="8" customWidth="1"/>
    <col min="14089" max="14110" width="0" style="8" hidden="1" customWidth="1"/>
    <col min="14111" max="14111" width="9.140625" style="8" customWidth="1"/>
    <col min="14112" max="14112" width="13.28515625" style="8" customWidth="1"/>
    <col min="14113" max="14113" width="10.7109375" style="8" customWidth="1"/>
    <col min="14114" max="14301" width="9.140625" style="8" customWidth="1"/>
    <col min="14302" max="14302" width="4.42578125" style="8" customWidth="1"/>
    <col min="14303" max="14336" width="41.7109375" style="8"/>
    <col min="14337" max="14337" width="7.28515625" style="8" customWidth="1"/>
    <col min="14338" max="14338" width="41.7109375" style="8" customWidth="1"/>
    <col min="14339" max="14339" width="22.42578125" style="8" customWidth="1"/>
    <col min="14340" max="14340" width="12.140625" style="8" customWidth="1"/>
    <col min="14341" max="14341" width="17.7109375" style="8" customWidth="1"/>
    <col min="14342" max="14342" width="13.7109375" style="8" customWidth="1"/>
    <col min="14343" max="14343" width="13.5703125" style="8" customWidth="1"/>
    <col min="14344" max="14344" width="12" style="8" customWidth="1"/>
    <col min="14345" max="14366" width="0" style="8" hidden="1" customWidth="1"/>
    <col min="14367" max="14367" width="9.140625" style="8" customWidth="1"/>
    <col min="14368" max="14368" width="13.28515625" style="8" customWidth="1"/>
    <col min="14369" max="14369" width="10.7109375" style="8" customWidth="1"/>
    <col min="14370" max="14557" width="9.140625" style="8" customWidth="1"/>
    <col min="14558" max="14558" width="4.42578125" style="8" customWidth="1"/>
    <col min="14559" max="14592" width="41.7109375" style="8"/>
    <col min="14593" max="14593" width="7.28515625" style="8" customWidth="1"/>
    <col min="14594" max="14594" width="41.7109375" style="8" customWidth="1"/>
    <col min="14595" max="14595" width="22.42578125" style="8" customWidth="1"/>
    <col min="14596" max="14596" width="12.140625" style="8" customWidth="1"/>
    <col min="14597" max="14597" width="17.7109375" style="8" customWidth="1"/>
    <col min="14598" max="14598" width="13.7109375" style="8" customWidth="1"/>
    <col min="14599" max="14599" width="13.5703125" style="8" customWidth="1"/>
    <col min="14600" max="14600" width="12" style="8" customWidth="1"/>
    <col min="14601" max="14622" width="0" style="8" hidden="1" customWidth="1"/>
    <col min="14623" max="14623" width="9.140625" style="8" customWidth="1"/>
    <col min="14624" max="14624" width="13.28515625" style="8" customWidth="1"/>
    <col min="14625" max="14625" width="10.7109375" style="8" customWidth="1"/>
    <col min="14626" max="14813" width="9.140625" style="8" customWidth="1"/>
    <col min="14814" max="14814" width="4.42578125" style="8" customWidth="1"/>
    <col min="14815" max="14848" width="41.7109375" style="8"/>
    <col min="14849" max="14849" width="7.28515625" style="8" customWidth="1"/>
    <col min="14850" max="14850" width="41.7109375" style="8" customWidth="1"/>
    <col min="14851" max="14851" width="22.42578125" style="8" customWidth="1"/>
    <col min="14852" max="14852" width="12.140625" style="8" customWidth="1"/>
    <col min="14853" max="14853" width="17.7109375" style="8" customWidth="1"/>
    <col min="14854" max="14854" width="13.7109375" style="8" customWidth="1"/>
    <col min="14855" max="14855" width="13.5703125" style="8" customWidth="1"/>
    <col min="14856" max="14856" width="12" style="8" customWidth="1"/>
    <col min="14857" max="14878" width="0" style="8" hidden="1" customWidth="1"/>
    <col min="14879" max="14879" width="9.140625" style="8" customWidth="1"/>
    <col min="14880" max="14880" width="13.28515625" style="8" customWidth="1"/>
    <col min="14881" max="14881" width="10.7109375" style="8" customWidth="1"/>
    <col min="14882" max="15069" width="9.140625" style="8" customWidth="1"/>
    <col min="15070" max="15070" width="4.42578125" style="8" customWidth="1"/>
    <col min="15071" max="15104" width="41.7109375" style="8"/>
    <col min="15105" max="15105" width="7.28515625" style="8" customWidth="1"/>
    <col min="15106" max="15106" width="41.7109375" style="8" customWidth="1"/>
    <col min="15107" max="15107" width="22.42578125" style="8" customWidth="1"/>
    <col min="15108" max="15108" width="12.140625" style="8" customWidth="1"/>
    <col min="15109" max="15109" width="17.7109375" style="8" customWidth="1"/>
    <col min="15110" max="15110" width="13.7109375" style="8" customWidth="1"/>
    <col min="15111" max="15111" width="13.5703125" style="8" customWidth="1"/>
    <col min="15112" max="15112" width="12" style="8" customWidth="1"/>
    <col min="15113" max="15134" width="0" style="8" hidden="1" customWidth="1"/>
    <col min="15135" max="15135" width="9.140625" style="8" customWidth="1"/>
    <col min="15136" max="15136" width="13.28515625" style="8" customWidth="1"/>
    <col min="15137" max="15137" width="10.7109375" style="8" customWidth="1"/>
    <col min="15138" max="15325" width="9.140625" style="8" customWidth="1"/>
    <col min="15326" max="15326" width="4.42578125" style="8" customWidth="1"/>
    <col min="15327" max="15360" width="41.7109375" style="8"/>
    <col min="15361" max="15361" width="7.28515625" style="8" customWidth="1"/>
    <col min="15362" max="15362" width="41.7109375" style="8" customWidth="1"/>
    <col min="15363" max="15363" width="22.42578125" style="8" customWidth="1"/>
    <col min="15364" max="15364" width="12.140625" style="8" customWidth="1"/>
    <col min="15365" max="15365" width="17.7109375" style="8" customWidth="1"/>
    <col min="15366" max="15366" width="13.7109375" style="8" customWidth="1"/>
    <col min="15367" max="15367" width="13.5703125" style="8" customWidth="1"/>
    <col min="15368" max="15368" width="12" style="8" customWidth="1"/>
    <col min="15369" max="15390" width="0" style="8" hidden="1" customWidth="1"/>
    <col min="15391" max="15391" width="9.140625" style="8" customWidth="1"/>
    <col min="15392" max="15392" width="13.28515625" style="8" customWidth="1"/>
    <col min="15393" max="15393" width="10.7109375" style="8" customWidth="1"/>
    <col min="15394" max="15581" width="9.140625" style="8" customWidth="1"/>
    <col min="15582" max="15582" width="4.42578125" style="8" customWidth="1"/>
    <col min="15583" max="15616" width="41.7109375" style="8"/>
    <col min="15617" max="15617" width="7.28515625" style="8" customWidth="1"/>
    <col min="15618" max="15618" width="41.7109375" style="8" customWidth="1"/>
    <col min="15619" max="15619" width="22.42578125" style="8" customWidth="1"/>
    <col min="15620" max="15620" width="12.140625" style="8" customWidth="1"/>
    <col min="15621" max="15621" width="17.7109375" style="8" customWidth="1"/>
    <col min="15622" max="15622" width="13.7109375" style="8" customWidth="1"/>
    <col min="15623" max="15623" width="13.5703125" style="8" customWidth="1"/>
    <col min="15624" max="15624" width="12" style="8" customWidth="1"/>
    <col min="15625" max="15646" width="0" style="8" hidden="1" customWidth="1"/>
    <col min="15647" max="15647" width="9.140625" style="8" customWidth="1"/>
    <col min="15648" max="15648" width="13.28515625" style="8" customWidth="1"/>
    <col min="15649" max="15649" width="10.7109375" style="8" customWidth="1"/>
    <col min="15650" max="15837" width="9.140625" style="8" customWidth="1"/>
    <col min="15838" max="15838" width="4.42578125" style="8" customWidth="1"/>
    <col min="15839" max="15872" width="41.7109375" style="8"/>
    <col min="15873" max="15873" width="7.28515625" style="8" customWidth="1"/>
    <col min="15874" max="15874" width="41.7109375" style="8" customWidth="1"/>
    <col min="15875" max="15875" width="22.42578125" style="8" customWidth="1"/>
    <col min="15876" max="15876" width="12.140625" style="8" customWidth="1"/>
    <col min="15877" max="15877" width="17.7109375" style="8" customWidth="1"/>
    <col min="15878" max="15878" width="13.7109375" style="8" customWidth="1"/>
    <col min="15879" max="15879" width="13.5703125" style="8" customWidth="1"/>
    <col min="15880" max="15880" width="12" style="8" customWidth="1"/>
    <col min="15881" max="15902" width="0" style="8" hidden="1" customWidth="1"/>
    <col min="15903" max="15903" width="9.140625" style="8" customWidth="1"/>
    <col min="15904" max="15904" width="13.28515625" style="8" customWidth="1"/>
    <col min="15905" max="15905" width="10.7109375" style="8" customWidth="1"/>
    <col min="15906" max="16093" width="9.140625" style="8" customWidth="1"/>
    <col min="16094" max="16094" width="4.42578125" style="8" customWidth="1"/>
    <col min="16095" max="16128" width="41.7109375" style="8"/>
    <col min="16129" max="16129" width="7.28515625" style="8" customWidth="1"/>
    <col min="16130" max="16130" width="41.7109375" style="8" customWidth="1"/>
    <col min="16131" max="16131" width="22.42578125" style="8" customWidth="1"/>
    <col min="16132" max="16132" width="12.140625" style="8" customWidth="1"/>
    <col min="16133" max="16133" width="17.7109375" style="8" customWidth="1"/>
    <col min="16134" max="16134" width="13.7109375" style="8" customWidth="1"/>
    <col min="16135" max="16135" width="13.5703125" style="8" customWidth="1"/>
    <col min="16136" max="16136" width="12" style="8" customWidth="1"/>
    <col min="16137" max="16158" width="0" style="8" hidden="1" customWidth="1"/>
    <col min="16159" max="16159" width="9.140625" style="8" customWidth="1"/>
    <col min="16160" max="16160" width="13.28515625" style="8" customWidth="1"/>
    <col min="16161" max="16161" width="10.7109375" style="8" customWidth="1"/>
    <col min="16162" max="16349" width="9.140625" style="8" customWidth="1"/>
    <col min="16350" max="16350" width="4.42578125" style="8" customWidth="1"/>
    <col min="16351" max="16384" width="41.7109375" style="8"/>
  </cols>
  <sheetData>
    <row r="1" spans="1:32" ht="58.15" customHeight="1">
      <c r="A1" s="103" t="s">
        <v>217</v>
      </c>
      <c r="B1" s="103"/>
      <c r="C1" s="103"/>
      <c r="D1" s="103"/>
      <c r="E1" s="103"/>
      <c r="F1" s="103"/>
      <c r="G1" s="103"/>
      <c r="H1" s="103"/>
    </row>
    <row r="2" spans="1:32" ht="26.25" customHeight="1">
      <c r="F2" s="104" t="s">
        <v>141</v>
      </c>
      <c r="G2" s="104"/>
      <c r="H2" s="104"/>
    </row>
    <row r="3" spans="1:32" ht="43.15" customHeight="1">
      <c r="A3" s="11" t="s">
        <v>1</v>
      </c>
      <c r="B3" s="11" t="s">
        <v>142</v>
      </c>
      <c r="C3" s="11" t="s">
        <v>9</v>
      </c>
      <c r="D3" s="11" t="s">
        <v>143</v>
      </c>
      <c r="E3" s="11" t="s">
        <v>144</v>
      </c>
      <c r="F3" s="11" t="s">
        <v>145</v>
      </c>
      <c r="G3" s="11" t="s">
        <v>146</v>
      </c>
      <c r="H3" s="56" t="s">
        <v>213</v>
      </c>
      <c r="J3" s="13" t="e">
        <f>#REF!-53518476</f>
        <v>#REF!</v>
      </c>
      <c r="AE3" s="12" t="s">
        <v>10</v>
      </c>
    </row>
    <row r="4" spans="1:32" s="19" customFormat="1" ht="30" customHeight="1">
      <c r="A4" s="14" t="s">
        <v>147</v>
      </c>
      <c r="B4" s="15" t="s">
        <v>148</v>
      </c>
      <c r="C4" s="14"/>
      <c r="D4" s="16"/>
      <c r="E4" s="17">
        <f>E5+E44</f>
        <v>36106000</v>
      </c>
      <c r="F4" s="17">
        <f>F5+F44</f>
        <v>20104338.919</v>
      </c>
      <c r="G4" s="17">
        <f>E4-F4</f>
        <v>16001661.081</v>
      </c>
      <c r="H4" s="18">
        <f>F4/E4*100</f>
        <v>55.681434994183789</v>
      </c>
      <c r="J4" s="20"/>
      <c r="L4" s="20"/>
      <c r="AD4" s="20"/>
      <c r="AE4" s="21"/>
    </row>
    <row r="5" spans="1:32" s="19" customFormat="1" ht="28.5" customHeight="1">
      <c r="A5" s="14" t="s">
        <v>20</v>
      </c>
      <c r="B5" s="22" t="s">
        <v>149</v>
      </c>
      <c r="C5" s="14"/>
      <c r="D5" s="16"/>
      <c r="E5" s="17">
        <f>E6+E25</f>
        <v>21676000</v>
      </c>
      <c r="F5" s="17">
        <f>SUM(F26:F43)</f>
        <v>11585645.419</v>
      </c>
      <c r="G5" s="17">
        <f>SUM(G26:G43)</f>
        <v>9090354.5810000002</v>
      </c>
      <c r="H5" s="18">
        <f>F5/E5*100</f>
        <v>53.44918536169034</v>
      </c>
      <c r="J5" s="20" t="e">
        <f>#REF!-F5</f>
        <v>#REF!</v>
      </c>
      <c r="AE5" s="21"/>
      <c r="AF5" s="20"/>
    </row>
    <row r="6" spans="1:32" s="19" customFormat="1" ht="28.5" customHeight="1">
      <c r="A6" s="14" t="s">
        <v>150</v>
      </c>
      <c r="B6" s="22" t="s">
        <v>42</v>
      </c>
      <c r="C6" s="14"/>
      <c r="D6" s="16"/>
      <c r="E6" s="17">
        <f>SUM(E7:E24)</f>
        <v>1000000</v>
      </c>
      <c r="F6" s="17">
        <v>0</v>
      </c>
      <c r="G6" s="17">
        <v>1000</v>
      </c>
      <c r="H6" s="18"/>
      <c r="J6" s="20"/>
      <c r="AE6" s="21"/>
    </row>
    <row r="7" spans="1:32" s="19" customFormat="1" ht="35.25" customHeight="1">
      <c r="A7" s="23">
        <v>1</v>
      </c>
      <c r="B7" s="24" t="s">
        <v>151</v>
      </c>
      <c r="C7" s="25" t="s">
        <v>94</v>
      </c>
      <c r="D7" s="16"/>
      <c r="E7" s="26">
        <v>80000</v>
      </c>
      <c r="F7" s="27">
        <v>0</v>
      </c>
      <c r="G7" s="27">
        <f>E7</f>
        <v>80000</v>
      </c>
      <c r="H7" s="18"/>
      <c r="J7" s="20"/>
      <c r="AE7" s="21"/>
    </row>
    <row r="8" spans="1:32" s="19" customFormat="1" ht="32.25" customHeight="1">
      <c r="A8" s="23">
        <v>2</v>
      </c>
      <c r="B8" s="28" t="s">
        <v>152</v>
      </c>
      <c r="C8" s="25" t="s">
        <v>96</v>
      </c>
      <c r="D8" s="16"/>
      <c r="E8" s="26">
        <v>90000</v>
      </c>
      <c r="F8" s="27">
        <v>0</v>
      </c>
      <c r="G8" s="27">
        <f t="shared" ref="G8:G24" si="0">E8</f>
        <v>90000</v>
      </c>
      <c r="H8" s="18"/>
      <c r="J8" s="20"/>
      <c r="AE8" s="21"/>
    </row>
    <row r="9" spans="1:32" s="19" customFormat="1" ht="36" customHeight="1">
      <c r="A9" s="23">
        <v>3</v>
      </c>
      <c r="B9" s="24" t="s">
        <v>153</v>
      </c>
      <c r="C9" s="25" t="s">
        <v>93</v>
      </c>
      <c r="D9" s="16"/>
      <c r="E9" s="26">
        <v>60000</v>
      </c>
      <c r="F9" s="27">
        <v>0</v>
      </c>
      <c r="G9" s="27">
        <f t="shared" si="0"/>
        <v>60000</v>
      </c>
      <c r="H9" s="18"/>
      <c r="J9" s="20"/>
      <c r="AE9" s="21"/>
    </row>
    <row r="10" spans="1:32" s="19" customFormat="1" ht="34.5" customHeight="1">
      <c r="A10" s="23">
        <v>4</v>
      </c>
      <c r="B10" s="28" t="s">
        <v>154</v>
      </c>
      <c r="C10" s="25" t="s">
        <v>91</v>
      </c>
      <c r="D10" s="16"/>
      <c r="E10" s="26">
        <v>50000</v>
      </c>
      <c r="F10" s="27">
        <v>0</v>
      </c>
      <c r="G10" s="27">
        <f t="shared" si="0"/>
        <v>50000</v>
      </c>
      <c r="H10" s="18"/>
      <c r="J10" s="20"/>
      <c r="AE10" s="21"/>
    </row>
    <row r="11" spans="1:32" s="19" customFormat="1" ht="28.5" customHeight="1">
      <c r="A11" s="23">
        <v>5</v>
      </c>
      <c r="B11" s="24" t="s">
        <v>155</v>
      </c>
      <c r="C11" s="25" t="s">
        <v>90</v>
      </c>
      <c r="D11" s="16"/>
      <c r="E11" s="26">
        <v>40000</v>
      </c>
      <c r="F11" s="27">
        <v>0</v>
      </c>
      <c r="G11" s="27">
        <f t="shared" si="0"/>
        <v>40000</v>
      </c>
      <c r="H11" s="18"/>
      <c r="J11" s="20"/>
      <c r="AE11" s="21"/>
    </row>
    <row r="12" spans="1:32" s="19" customFormat="1" ht="28.5" customHeight="1">
      <c r="A12" s="23">
        <v>6</v>
      </c>
      <c r="B12" s="24" t="s">
        <v>30</v>
      </c>
      <c r="C12" s="25" t="s">
        <v>88</v>
      </c>
      <c r="D12" s="16"/>
      <c r="E12" s="26">
        <v>50000</v>
      </c>
      <c r="F12" s="27">
        <v>0</v>
      </c>
      <c r="G12" s="27">
        <f t="shared" si="0"/>
        <v>50000</v>
      </c>
      <c r="H12" s="18"/>
      <c r="J12" s="20"/>
      <c r="AE12" s="21"/>
    </row>
    <row r="13" spans="1:32" s="19" customFormat="1" ht="28.5" customHeight="1">
      <c r="A13" s="23">
        <v>7</v>
      </c>
      <c r="B13" s="29" t="s">
        <v>32</v>
      </c>
      <c r="C13" s="25" t="s">
        <v>80</v>
      </c>
      <c r="D13" s="16"/>
      <c r="E13" s="26">
        <v>40000</v>
      </c>
      <c r="F13" s="27">
        <v>0</v>
      </c>
      <c r="G13" s="27">
        <f t="shared" si="0"/>
        <v>40000</v>
      </c>
      <c r="H13" s="18"/>
      <c r="J13" s="20"/>
      <c r="AE13" s="21"/>
    </row>
    <row r="14" spans="1:32" s="19" customFormat="1" ht="42.75" customHeight="1">
      <c r="A14" s="23">
        <v>8</v>
      </c>
      <c r="B14" s="24" t="s">
        <v>33</v>
      </c>
      <c r="C14" s="25" t="s">
        <v>83</v>
      </c>
      <c r="D14" s="16"/>
      <c r="E14" s="26">
        <v>40000</v>
      </c>
      <c r="F14" s="27">
        <v>0</v>
      </c>
      <c r="G14" s="27">
        <f t="shared" si="0"/>
        <v>40000</v>
      </c>
      <c r="H14" s="18"/>
      <c r="J14" s="20"/>
      <c r="AE14" s="21"/>
    </row>
    <row r="15" spans="1:32" s="19" customFormat="1" ht="37.5" customHeight="1">
      <c r="A15" s="23">
        <v>9</v>
      </c>
      <c r="B15" s="30" t="s">
        <v>101</v>
      </c>
      <c r="C15" s="25" t="s">
        <v>87</v>
      </c>
      <c r="D15" s="16"/>
      <c r="E15" s="26">
        <v>40000</v>
      </c>
      <c r="F15" s="27">
        <v>0</v>
      </c>
      <c r="G15" s="27">
        <f t="shared" si="0"/>
        <v>40000</v>
      </c>
      <c r="H15" s="18"/>
      <c r="J15" s="20"/>
      <c r="AE15" s="21"/>
    </row>
    <row r="16" spans="1:32" s="19" customFormat="1" ht="39.75" customHeight="1">
      <c r="A16" s="23">
        <v>10</v>
      </c>
      <c r="B16" s="28" t="s">
        <v>156</v>
      </c>
      <c r="C16" s="25" t="s">
        <v>157</v>
      </c>
      <c r="D16" s="16"/>
      <c r="E16" s="26">
        <v>50000</v>
      </c>
      <c r="F16" s="27">
        <v>0</v>
      </c>
      <c r="G16" s="27">
        <f t="shared" si="0"/>
        <v>50000</v>
      </c>
      <c r="H16" s="18"/>
      <c r="J16" s="20"/>
      <c r="AE16" s="21"/>
    </row>
    <row r="17" spans="1:31" s="19" customFormat="1" ht="28.5" customHeight="1">
      <c r="A17" s="23">
        <v>11</v>
      </c>
      <c r="B17" s="28" t="s">
        <v>158</v>
      </c>
      <c r="C17" s="25" t="s">
        <v>157</v>
      </c>
      <c r="D17" s="16"/>
      <c r="E17" s="26">
        <v>90000</v>
      </c>
      <c r="F17" s="27">
        <v>0</v>
      </c>
      <c r="G17" s="27">
        <f t="shared" si="0"/>
        <v>90000</v>
      </c>
      <c r="H17" s="18"/>
      <c r="J17" s="20"/>
      <c r="AE17" s="21"/>
    </row>
    <row r="18" spans="1:31" s="19" customFormat="1" ht="49.5" customHeight="1">
      <c r="A18" s="23">
        <v>12</v>
      </c>
      <c r="B18" s="24" t="s">
        <v>106</v>
      </c>
      <c r="C18" s="25" t="s">
        <v>81</v>
      </c>
      <c r="D18" s="16"/>
      <c r="E18" s="26">
        <v>60000</v>
      </c>
      <c r="F18" s="27">
        <v>0</v>
      </c>
      <c r="G18" s="27">
        <f t="shared" si="0"/>
        <v>60000</v>
      </c>
      <c r="H18" s="18"/>
      <c r="J18" s="20"/>
      <c r="AE18" s="21"/>
    </row>
    <row r="19" spans="1:31" s="19" customFormat="1" ht="28.5" customHeight="1">
      <c r="A19" s="23">
        <v>13</v>
      </c>
      <c r="B19" s="28" t="s">
        <v>159</v>
      </c>
      <c r="C19" s="25" t="s">
        <v>85</v>
      </c>
      <c r="D19" s="16"/>
      <c r="E19" s="26">
        <v>60000</v>
      </c>
      <c r="F19" s="27">
        <v>0</v>
      </c>
      <c r="G19" s="27">
        <f t="shared" si="0"/>
        <v>60000</v>
      </c>
      <c r="H19" s="18"/>
      <c r="J19" s="20"/>
      <c r="AE19" s="21"/>
    </row>
    <row r="20" spans="1:31" s="19" customFormat="1" ht="28.5" customHeight="1">
      <c r="A20" s="23">
        <v>14</v>
      </c>
      <c r="B20" s="24" t="s">
        <v>35</v>
      </c>
      <c r="C20" s="25" t="s">
        <v>84</v>
      </c>
      <c r="D20" s="16"/>
      <c r="E20" s="26">
        <v>50000</v>
      </c>
      <c r="F20" s="27">
        <v>0</v>
      </c>
      <c r="G20" s="27">
        <f t="shared" si="0"/>
        <v>50000</v>
      </c>
      <c r="H20" s="18"/>
      <c r="J20" s="20"/>
      <c r="AE20" s="21"/>
    </row>
    <row r="21" spans="1:31" s="19" customFormat="1" ht="28.5" customHeight="1">
      <c r="A21" s="23">
        <v>15</v>
      </c>
      <c r="B21" s="24" t="s">
        <v>160</v>
      </c>
      <c r="C21" s="25" t="s">
        <v>83</v>
      </c>
      <c r="D21" s="16"/>
      <c r="E21" s="26">
        <v>50000</v>
      </c>
      <c r="F21" s="27">
        <v>0</v>
      </c>
      <c r="G21" s="27">
        <f t="shared" si="0"/>
        <v>50000</v>
      </c>
      <c r="H21" s="18"/>
      <c r="J21" s="20"/>
      <c r="AE21" s="21"/>
    </row>
    <row r="22" spans="1:31" s="19" customFormat="1" ht="28.5" customHeight="1">
      <c r="A22" s="23">
        <v>16</v>
      </c>
      <c r="B22" s="24" t="s">
        <v>41</v>
      </c>
      <c r="C22" s="25" t="s">
        <v>82</v>
      </c>
      <c r="D22" s="16"/>
      <c r="E22" s="26">
        <v>50000</v>
      </c>
      <c r="F22" s="27">
        <v>0</v>
      </c>
      <c r="G22" s="27">
        <f t="shared" si="0"/>
        <v>50000</v>
      </c>
      <c r="H22" s="18"/>
      <c r="J22" s="20"/>
      <c r="AE22" s="21"/>
    </row>
    <row r="23" spans="1:31" s="19" customFormat="1" ht="36" customHeight="1">
      <c r="A23" s="23">
        <v>17</v>
      </c>
      <c r="B23" s="24" t="s">
        <v>34</v>
      </c>
      <c r="C23" s="25" t="s">
        <v>78</v>
      </c>
      <c r="D23" s="16"/>
      <c r="E23" s="26">
        <v>60000</v>
      </c>
      <c r="F23" s="27">
        <v>0</v>
      </c>
      <c r="G23" s="27">
        <f t="shared" si="0"/>
        <v>60000</v>
      </c>
      <c r="H23" s="18"/>
      <c r="J23" s="20"/>
      <c r="AE23" s="21"/>
    </row>
    <row r="24" spans="1:31" s="19" customFormat="1" ht="28.5" customHeight="1">
      <c r="A24" s="23">
        <v>18</v>
      </c>
      <c r="B24" s="55" t="s">
        <v>161</v>
      </c>
      <c r="C24" s="25" t="s">
        <v>162</v>
      </c>
      <c r="D24" s="16"/>
      <c r="E24" s="26">
        <v>40000</v>
      </c>
      <c r="F24" s="27">
        <v>0</v>
      </c>
      <c r="G24" s="27">
        <f t="shared" si="0"/>
        <v>40000</v>
      </c>
      <c r="H24" s="18"/>
      <c r="J24" s="20"/>
      <c r="AE24" s="21"/>
    </row>
    <row r="25" spans="1:31" s="19" customFormat="1" ht="28.5" customHeight="1">
      <c r="A25" s="14" t="s">
        <v>163</v>
      </c>
      <c r="B25" s="22" t="s">
        <v>164</v>
      </c>
      <c r="C25" s="14"/>
      <c r="D25" s="16"/>
      <c r="E25" s="17">
        <f>SUM(E26:E43)</f>
        <v>20676000</v>
      </c>
      <c r="F25" s="17">
        <f t="shared" ref="F25:G25" si="1">SUM(F26:F43)</f>
        <v>11585645.419</v>
      </c>
      <c r="G25" s="17">
        <f t="shared" si="1"/>
        <v>9090354.5810000002</v>
      </c>
      <c r="H25" s="18">
        <f>F25/E25*100</f>
        <v>56.034268809247436</v>
      </c>
      <c r="J25" s="20"/>
      <c r="AE25" s="21"/>
    </row>
    <row r="26" spans="1:31" ht="27" customHeight="1">
      <c r="A26" s="31" t="s">
        <v>52</v>
      </c>
      <c r="B26" s="32" t="s">
        <v>165</v>
      </c>
      <c r="C26" s="33" t="s">
        <v>166</v>
      </c>
      <c r="D26" s="34">
        <v>7004686</v>
      </c>
      <c r="E26" s="27">
        <v>550000</v>
      </c>
      <c r="F26" s="27">
        <v>522850</v>
      </c>
      <c r="G26" s="27">
        <f>E26-F26</f>
        <v>27150</v>
      </c>
      <c r="H26" s="35">
        <f t="shared" ref="H26:H54" si="2">F26/E26*100</f>
        <v>95.063636363636363</v>
      </c>
      <c r="J26" s="13" t="e">
        <f>#REF!-F26</f>
        <v>#REF!</v>
      </c>
      <c r="AE26" s="36"/>
    </row>
    <row r="27" spans="1:31" s="19" customFormat="1" ht="32.450000000000003" customHeight="1">
      <c r="A27" s="31" t="s">
        <v>54</v>
      </c>
      <c r="B27" s="24" t="s">
        <v>167</v>
      </c>
      <c r="C27" s="33" t="s">
        <v>82</v>
      </c>
      <c r="D27" s="34">
        <v>7942120</v>
      </c>
      <c r="E27" s="37">
        <v>941321</v>
      </c>
      <c r="F27" s="38">
        <v>941321</v>
      </c>
      <c r="G27" s="27">
        <f t="shared" ref="G27:G53" si="3">E27-F27</f>
        <v>0</v>
      </c>
      <c r="H27" s="35">
        <f t="shared" si="2"/>
        <v>100</v>
      </c>
      <c r="J27" s="13" t="e">
        <f>#REF!-F27</f>
        <v>#REF!</v>
      </c>
      <c r="AE27" s="21"/>
    </row>
    <row r="28" spans="1:31" s="40" customFormat="1" ht="33.75" customHeight="1">
      <c r="A28" s="31" t="s">
        <v>107</v>
      </c>
      <c r="B28" s="28" t="s">
        <v>168</v>
      </c>
      <c r="C28" s="33" t="s">
        <v>169</v>
      </c>
      <c r="D28" s="34">
        <v>8026977</v>
      </c>
      <c r="E28" s="39">
        <f>1000000-80000+2300000</f>
        <v>3220000</v>
      </c>
      <c r="F28" s="27">
        <v>1000000</v>
      </c>
      <c r="G28" s="27">
        <f t="shared" si="3"/>
        <v>2220000</v>
      </c>
      <c r="H28" s="35">
        <f t="shared" si="2"/>
        <v>31.05590062111801</v>
      </c>
      <c r="J28" s="41" t="e">
        <f>#REF!-F28</f>
        <v>#REF!</v>
      </c>
      <c r="AE28" s="21"/>
    </row>
    <row r="29" spans="1:31" s="43" customFormat="1" ht="31.5">
      <c r="A29" s="31" t="s">
        <v>108</v>
      </c>
      <c r="B29" s="28" t="s">
        <v>27</v>
      </c>
      <c r="C29" s="33" t="s">
        <v>170</v>
      </c>
      <c r="D29" s="42">
        <v>8023742</v>
      </c>
      <c r="E29" s="39">
        <f>3500000-100000</f>
        <v>3400000</v>
      </c>
      <c r="F29" s="38">
        <v>1363085</v>
      </c>
      <c r="G29" s="27">
        <f t="shared" si="3"/>
        <v>2036915</v>
      </c>
      <c r="H29" s="35">
        <f t="shared" si="2"/>
        <v>40.09073529411765</v>
      </c>
      <c r="J29" s="44" t="e">
        <f>#REF!-F29</f>
        <v>#REF!</v>
      </c>
      <c r="AE29" s="45"/>
    </row>
    <row r="30" spans="1:31" s="46" customFormat="1" ht="35.450000000000003" customHeight="1">
      <c r="A30" s="31" t="s">
        <v>109</v>
      </c>
      <c r="B30" s="28" t="s">
        <v>171</v>
      </c>
      <c r="C30" s="33" t="s">
        <v>172</v>
      </c>
      <c r="D30" s="34">
        <v>8021618</v>
      </c>
      <c r="E30" s="39">
        <f>1400000-80000+1000000</f>
        <v>2320000</v>
      </c>
      <c r="F30" s="27">
        <v>1400000</v>
      </c>
      <c r="G30" s="27">
        <f t="shared" si="3"/>
        <v>920000</v>
      </c>
      <c r="H30" s="35">
        <f t="shared" si="2"/>
        <v>60.344827586206897</v>
      </c>
      <c r="J30" s="41"/>
      <c r="AE30" s="36"/>
    </row>
    <row r="31" spans="1:31" s="46" customFormat="1" ht="31.5">
      <c r="A31" s="31" t="s">
        <v>57</v>
      </c>
      <c r="B31" s="47" t="s">
        <v>173</v>
      </c>
      <c r="C31" s="33" t="s">
        <v>169</v>
      </c>
      <c r="D31" s="34">
        <v>7938693</v>
      </c>
      <c r="E31" s="37">
        <v>591206</v>
      </c>
      <c r="F31" s="27">
        <v>199658</v>
      </c>
      <c r="G31" s="27">
        <f t="shared" si="3"/>
        <v>391548</v>
      </c>
      <c r="H31" s="35">
        <f t="shared" si="2"/>
        <v>33.77130813963322</v>
      </c>
      <c r="J31" s="41"/>
      <c r="AE31" s="36"/>
    </row>
    <row r="32" spans="1:31" s="46" customFormat="1" ht="30" customHeight="1">
      <c r="A32" s="31" t="s">
        <v>174</v>
      </c>
      <c r="B32" s="28" t="s">
        <v>175</v>
      </c>
      <c r="C32" s="33" t="s">
        <v>162</v>
      </c>
      <c r="D32" s="34">
        <v>7959460</v>
      </c>
      <c r="E32" s="48">
        <v>250000</v>
      </c>
      <c r="F32" s="38">
        <v>250000</v>
      </c>
      <c r="G32" s="27">
        <f t="shared" si="3"/>
        <v>0</v>
      </c>
      <c r="H32" s="35">
        <f t="shared" si="2"/>
        <v>100</v>
      </c>
      <c r="J32" s="41" t="e">
        <f>#REF!-F32</f>
        <v>#REF!</v>
      </c>
      <c r="AE32" s="36"/>
    </row>
    <row r="33" spans="1:32" s="46" customFormat="1" ht="31.15" customHeight="1">
      <c r="A33" s="31" t="s">
        <v>176</v>
      </c>
      <c r="B33" s="28" t="s">
        <v>177</v>
      </c>
      <c r="C33" s="33" t="s">
        <v>85</v>
      </c>
      <c r="D33" s="34">
        <v>7934821</v>
      </c>
      <c r="E33" s="48">
        <f>950000-63226</f>
        <v>886774</v>
      </c>
      <c r="F33" s="27">
        <v>886774</v>
      </c>
      <c r="G33" s="27">
        <f t="shared" si="3"/>
        <v>0</v>
      </c>
      <c r="H33" s="35">
        <f t="shared" si="2"/>
        <v>100</v>
      </c>
      <c r="J33" s="41"/>
      <c r="AE33" s="36"/>
    </row>
    <row r="34" spans="1:32" s="46" customFormat="1" ht="31.5">
      <c r="A34" s="31" t="s">
        <v>178</v>
      </c>
      <c r="B34" s="24" t="s">
        <v>38</v>
      </c>
      <c r="C34" s="33" t="s">
        <v>179</v>
      </c>
      <c r="D34" s="34">
        <v>8005508</v>
      </c>
      <c r="E34" s="39">
        <f>1000000-50000</f>
        <v>950000</v>
      </c>
      <c r="F34" s="38">
        <v>99717</v>
      </c>
      <c r="G34" s="27">
        <f t="shared" si="3"/>
        <v>850283</v>
      </c>
      <c r="H34" s="35">
        <f t="shared" si="2"/>
        <v>10.496526315789474</v>
      </c>
      <c r="J34" s="41" t="e">
        <f>#REF!-F34</f>
        <v>#REF!</v>
      </c>
      <c r="AE34" s="36"/>
    </row>
    <row r="35" spans="1:32" s="46" customFormat="1" ht="26.25" customHeight="1">
      <c r="A35" s="31" t="s">
        <v>180</v>
      </c>
      <c r="B35" s="24" t="s">
        <v>39</v>
      </c>
      <c r="C35" s="33" t="s">
        <v>84</v>
      </c>
      <c r="D35" s="34">
        <v>8017796</v>
      </c>
      <c r="E35" s="39">
        <f>500000-40000</f>
        <v>460000</v>
      </c>
      <c r="F35" s="27">
        <v>270678</v>
      </c>
      <c r="G35" s="27">
        <f t="shared" si="3"/>
        <v>189322</v>
      </c>
      <c r="H35" s="35">
        <f t="shared" si="2"/>
        <v>58.843043478260867</v>
      </c>
      <c r="J35" s="41" t="e">
        <f>#REF!-F35</f>
        <v>#REF!</v>
      </c>
      <c r="AE35" s="36"/>
    </row>
    <row r="36" spans="1:32" s="40" customFormat="1" ht="31.5">
      <c r="A36" s="31" t="s">
        <v>181</v>
      </c>
      <c r="B36" s="24" t="s">
        <v>182</v>
      </c>
      <c r="C36" s="33" t="s">
        <v>183</v>
      </c>
      <c r="D36" s="34">
        <v>8006024</v>
      </c>
      <c r="E36" s="39">
        <f>650000-40000+493357</f>
        <v>1103357</v>
      </c>
      <c r="F36" s="27">
        <v>610000</v>
      </c>
      <c r="G36" s="27">
        <f t="shared" si="3"/>
        <v>493357</v>
      </c>
      <c r="H36" s="35">
        <f t="shared" si="2"/>
        <v>55.285823174185687</v>
      </c>
      <c r="J36" s="13" t="e">
        <f>#REF!-F36</f>
        <v>#REF!</v>
      </c>
      <c r="AE36" s="21"/>
    </row>
    <row r="37" spans="1:32" s="46" customFormat="1" ht="31.5">
      <c r="A37" s="31" t="s">
        <v>184</v>
      </c>
      <c r="B37" s="24" t="s">
        <v>185</v>
      </c>
      <c r="C37" s="33" t="s">
        <v>186</v>
      </c>
      <c r="D37" s="34">
        <v>8006816</v>
      </c>
      <c r="E37" s="39">
        <f>900000-40000-7781</f>
        <v>852219</v>
      </c>
      <c r="F37" s="27">
        <v>838895</v>
      </c>
      <c r="G37" s="27">
        <f t="shared" si="3"/>
        <v>13324</v>
      </c>
      <c r="H37" s="35">
        <f t="shared" si="2"/>
        <v>98.436552106911492</v>
      </c>
      <c r="J37" s="41" t="e">
        <f>#REF!-F37</f>
        <v>#REF!</v>
      </c>
      <c r="AE37" s="36"/>
    </row>
    <row r="38" spans="1:32" s="43" customFormat="1" ht="28.9" customHeight="1">
      <c r="A38" s="31" t="s">
        <v>187</v>
      </c>
      <c r="B38" s="24" t="s">
        <v>188</v>
      </c>
      <c r="C38" s="33" t="s">
        <v>81</v>
      </c>
      <c r="D38" s="42">
        <v>7940366</v>
      </c>
      <c r="E38" s="49">
        <v>1000000</v>
      </c>
      <c r="F38" s="27">
        <v>979371.41899999999</v>
      </c>
      <c r="G38" s="27">
        <f t="shared" si="3"/>
        <v>20628.581000000006</v>
      </c>
      <c r="H38" s="35">
        <f t="shared" si="2"/>
        <v>97.9371419</v>
      </c>
      <c r="J38" s="44" t="e">
        <f>#REF!-F38</f>
        <v>#REF!</v>
      </c>
      <c r="AE38" s="45"/>
    </row>
    <row r="39" spans="1:32" s="40" customFormat="1" ht="40.5" customHeight="1">
      <c r="A39" s="31" t="s">
        <v>189</v>
      </c>
      <c r="B39" s="24" t="s">
        <v>190</v>
      </c>
      <c r="C39" s="33" t="s">
        <v>80</v>
      </c>
      <c r="D39" s="34">
        <v>7932790</v>
      </c>
      <c r="E39" s="49">
        <v>650000</v>
      </c>
      <c r="F39" s="27">
        <v>417430</v>
      </c>
      <c r="G39" s="27">
        <f t="shared" si="3"/>
        <v>232570</v>
      </c>
      <c r="H39" s="35">
        <f t="shared" si="2"/>
        <v>64.22</v>
      </c>
      <c r="J39" s="41" t="e">
        <f>#REF!-F39</f>
        <v>#REF!</v>
      </c>
      <c r="AE39" s="21"/>
    </row>
    <row r="40" spans="1:32" s="46" customFormat="1" ht="31.5">
      <c r="A40" s="31" t="s">
        <v>191</v>
      </c>
      <c r="B40" s="50" t="s">
        <v>56</v>
      </c>
      <c r="C40" s="33" t="s">
        <v>79</v>
      </c>
      <c r="D40" s="34">
        <v>8010464</v>
      </c>
      <c r="E40" s="39">
        <f>800000-50000</f>
        <v>750000</v>
      </c>
      <c r="F40" s="27">
        <v>750000</v>
      </c>
      <c r="G40" s="27">
        <f t="shared" si="3"/>
        <v>0</v>
      </c>
      <c r="H40" s="35">
        <f t="shared" si="2"/>
        <v>100</v>
      </c>
      <c r="J40" s="41" t="e">
        <f>#REF!-F40</f>
        <v>#REF!</v>
      </c>
      <c r="AE40" s="36"/>
    </row>
    <row r="41" spans="1:32" s="46" customFormat="1" ht="42" customHeight="1">
      <c r="A41" s="31" t="s">
        <v>192</v>
      </c>
      <c r="B41" s="50" t="s">
        <v>193</v>
      </c>
      <c r="C41" s="33" t="s">
        <v>194</v>
      </c>
      <c r="D41" s="34">
        <v>8013666</v>
      </c>
      <c r="E41" s="39">
        <f>1100000-50000+895000</f>
        <v>1945000</v>
      </c>
      <c r="F41" s="27">
        <v>1055866</v>
      </c>
      <c r="G41" s="27">
        <f t="shared" si="3"/>
        <v>889134</v>
      </c>
      <c r="H41" s="35">
        <f t="shared" si="2"/>
        <v>54.286169665809766</v>
      </c>
      <c r="J41" s="41" t="e">
        <f>#REF!-F41</f>
        <v>#REF!</v>
      </c>
      <c r="AE41" s="36"/>
    </row>
    <row r="42" spans="1:32" ht="28.15" customHeight="1">
      <c r="A42" s="31" t="s">
        <v>195</v>
      </c>
      <c r="B42" s="24" t="s">
        <v>196</v>
      </c>
      <c r="C42" s="33" t="s">
        <v>172</v>
      </c>
      <c r="D42" s="51">
        <v>8060331</v>
      </c>
      <c r="E42" s="39">
        <v>406123</v>
      </c>
      <c r="F42" s="52"/>
      <c r="G42" s="27">
        <f t="shared" si="3"/>
        <v>406123</v>
      </c>
      <c r="H42" s="35">
        <f t="shared" si="2"/>
        <v>0</v>
      </c>
      <c r="AE42" s="36"/>
    </row>
    <row r="43" spans="1:32" ht="35.25" customHeight="1">
      <c r="A43" s="31" t="s">
        <v>197</v>
      </c>
      <c r="B43" s="24" t="s">
        <v>198</v>
      </c>
      <c r="C43" s="33" t="s">
        <v>172</v>
      </c>
      <c r="D43" s="51"/>
      <c r="E43" s="39">
        <v>400000</v>
      </c>
      <c r="F43" s="52"/>
      <c r="G43" s="27">
        <f t="shared" si="3"/>
        <v>400000</v>
      </c>
      <c r="H43" s="35">
        <f t="shared" si="2"/>
        <v>0</v>
      </c>
      <c r="AE43" s="36"/>
    </row>
    <row r="44" spans="1:32" s="19" customFormat="1" ht="28.5" customHeight="1">
      <c r="A44" s="14" t="s">
        <v>21</v>
      </c>
      <c r="B44" s="22" t="s">
        <v>129</v>
      </c>
      <c r="C44" s="14"/>
      <c r="D44" s="16"/>
      <c r="E44" s="17">
        <f>SUM(E45:E54)</f>
        <v>14430000</v>
      </c>
      <c r="F44" s="17">
        <f>SUM(F45:F54)</f>
        <v>8518693.5</v>
      </c>
      <c r="G44" s="17">
        <f t="shared" si="3"/>
        <v>5911306.5</v>
      </c>
      <c r="H44" s="18">
        <f t="shared" si="2"/>
        <v>59.034604989604986</v>
      </c>
      <c r="J44" s="20" t="e">
        <f>#REF!-F44</f>
        <v>#REF!</v>
      </c>
      <c r="AE44" s="21"/>
      <c r="AF44" s="20"/>
    </row>
    <row r="45" spans="1:32" s="46" customFormat="1" ht="43.5" customHeight="1">
      <c r="A45" s="31" t="s">
        <v>52</v>
      </c>
      <c r="B45" s="47" t="s">
        <v>173</v>
      </c>
      <c r="C45" s="33" t="s">
        <v>199</v>
      </c>
      <c r="D45" s="34">
        <v>7938693</v>
      </c>
      <c r="E45" s="49">
        <f>5000000-1829960+153473</f>
        <v>3323513</v>
      </c>
      <c r="F45" s="27"/>
      <c r="G45" s="27">
        <f t="shared" si="3"/>
        <v>3323513</v>
      </c>
      <c r="H45" s="35">
        <f t="shared" si="2"/>
        <v>0</v>
      </c>
      <c r="J45" s="41" t="e">
        <f>#REF!-F45</f>
        <v>#REF!</v>
      </c>
      <c r="AE45" s="36"/>
    </row>
    <row r="46" spans="1:32" s="46" customFormat="1" ht="36" customHeight="1">
      <c r="A46" s="31" t="s">
        <v>53</v>
      </c>
      <c r="B46" s="24" t="s">
        <v>200</v>
      </c>
      <c r="C46" s="33" t="s">
        <v>83</v>
      </c>
      <c r="D46" s="34">
        <v>7959462</v>
      </c>
      <c r="E46" s="37">
        <v>1900000</v>
      </c>
      <c r="F46" s="27">
        <v>1288010</v>
      </c>
      <c r="G46" s="27">
        <f t="shared" si="3"/>
        <v>611990</v>
      </c>
      <c r="H46" s="35">
        <f t="shared" si="2"/>
        <v>67.789999999999992</v>
      </c>
      <c r="J46" s="41"/>
      <c r="AE46" s="36"/>
    </row>
    <row r="47" spans="1:32" s="46" customFormat="1" ht="34.5" customHeight="1">
      <c r="A47" s="31" t="s">
        <v>54</v>
      </c>
      <c r="B47" s="28" t="s">
        <v>201</v>
      </c>
      <c r="C47" s="33" t="s">
        <v>194</v>
      </c>
      <c r="D47" s="34">
        <v>7934820</v>
      </c>
      <c r="E47" s="37">
        <v>1300000</v>
      </c>
      <c r="F47" s="27">
        <v>1300000</v>
      </c>
      <c r="G47" s="27">
        <f t="shared" si="3"/>
        <v>0</v>
      </c>
      <c r="H47" s="35">
        <f t="shared" si="2"/>
        <v>100</v>
      </c>
      <c r="J47" s="41"/>
      <c r="AE47" s="36"/>
    </row>
    <row r="48" spans="1:32" s="46" customFormat="1" ht="28.15" customHeight="1">
      <c r="A48" s="31" t="s">
        <v>107</v>
      </c>
      <c r="B48" s="28" t="s">
        <v>36</v>
      </c>
      <c r="C48" s="33" t="s">
        <v>199</v>
      </c>
      <c r="D48" s="34">
        <v>8026978</v>
      </c>
      <c r="E48" s="37">
        <f>990000+1500000</f>
        <v>2490000</v>
      </c>
      <c r="F48" s="27">
        <v>1090000</v>
      </c>
      <c r="G48" s="27">
        <f t="shared" si="3"/>
        <v>1400000</v>
      </c>
      <c r="H48" s="35">
        <f t="shared" si="2"/>
        <v>43.775100401606423</v>
      </c>
      <c r="J48" s="41"/>
      <c r="AE48" s="36"/>
    </row>
    <row r="49" spans="1:33" s="46" customFormat="1" ht="28.15" customHeight="1">
      <c r="A49" s="31" t="s">
        <v>108</v>
      </c>
      <c r="B49" s="24" t="s">
        <v>202</v>
      </c>
      <c r="C49" s="33" t="s">
        <v>203</v>
      </c>
      <c r="D49" s="34">
        <v>7932791</v>
      </c>
      <c r="E49" s="38">
        <f>534112-59937</f>
        <v>474175</v>
      </c>
      <c r="F49" s="27">
        <v>474175</v>
      </c>
      <c r="G49" s="27">
        <f t="shared" si="3"/>
        <v>0</v>
      </c>
      <c r="H49" s="35">
        <f t="shared" si="2"/>
        <v>100</v>
      </c>
      <c r="J49" s="41"/>
      <c r="AE49" s="36"/>
    </row>
    <row r="50" spans="1:33" s="46" customFormat="1" ht="28.15" customHeight="1">
      <c r="A50" s="31" t="s">
        <v>109</v>
      </c>
      <c r="B50" s="24" t="s">
        <v>204</v>
      </c>
      <c r="C50" s="33" t="s">
        <v>205</v>
      </c>
      <c r="D50" s="34">
        <v>7932792</v>
      </c>
      <c r="E50" s="39">
        <v>900000</v>
      </c>
      <c r="F50" s="27">
        <v>720682</v>
      </c>
      <c r="G50" s="27">
        <f t="shared" si="3"/>
        <v>179318</v>
      </c>
      <c r="H50" s="35">
        <f t="shared" si="2"/>
        <v>80.075777777777773</v>
      </c>
      <c r="J50" s="41"/>
      <c r="AE50" s="36"/>
    </row>
    <row r="51" spans="1:33" s="46" customFormat="1" ht="36.75" customHeight="1">
      <c r="A51" s="31" t="s">
        <v>110</v>
      </c>
      <c r="B51" s="24" t="s">
        <v>206</v>
      </c>
      <c r="C51" s="33" t="s">
        <v>207</v>
      </c>
      <c r="D51" s="34">
        <v>7983696</v>
      </c>
      <c r="E51" s="39">
        <f>1035888+61331</f>
        <v>1097219</v>
      </c>
      <c r="F51" s="27">
        <v>1035888</v>
      </c>
      <c r="G51" s="27">
        <f t="shared" si="3"/>
        <v>61331</v>
      </c>
      <c r="H51" s="35">
        <f t="shared" si="2"/>
        <v>94.410322825251853</v>
      </c>
      <c r="J51" s="41"/>
      <c r="AE51" s="36"/>
      <c r="AG51" s="53"/>
    </row>
    <row r="52" spans="1:33" ht="38.25" customHeight="1">
      <c r="A52" s="31" t="s">
        <v>57</v>
      </c>
      <c r="B52" s="24" t="s">
        <v>208</v>
      </c>
      <c r="C52" s="33" t="s">
        <v>209</v>
      </c>
      <c r="D52" s="51">
        <v>7999656</v>
      </c>
      <c r="E52" s="39">
        <f>1050000-40000</f>
        <v>1010000</v>
      </c>
      <c r="F52" s="27">
        <v>931451</v>
      </c>
      <c r="G52" s="27">
        <f t="shared" si="3"/>
        <v>78549</v>
      </c>
      <c r="H52" s="35">
        <f t="shared" si="2"/>
        <v>92.222871287128712</v>
      </c>
      <c r="AE52" s="36"/>
      <c r="AF52" s="53"/>
    </row>
    <row r="53" spans="1:33" ht="28.15" customHeight="1">
      <c r="A53" s="31" t="s">
        <v>174</v>
      </c>
      <c r="B53" s="24" t="s">
        <v>210</v>
      </c>
      <c r="C53" s="33" t="s">
        <v>80</v>
      </c>
      <c r="D53" s="51">
        <v>8006814</v>
      </c>
      <c r="E53" s="39">
        <f>700000-40000+246733</f>
        <v>906733</v>
      </c>
      <c r="F53" s="52">
        <v>650128</v>
      </c>
      <c r="G53" s="27">
        <f t="shared" si="3"/>
        <v>256605</v>
      </c>
      <c r="H53" s="35">
        <f t="shared" si="2"/>
        <v>71.70004841557548</v>
      </c>
      <c r="AE53" s="36"/>
    </row>
    <row r="54" spans="1:33" s="46" customFormat="1" ht="28.15" customHeight="1">
      <c r="A54" s="31" t="s">
        <v>176</v>
      </c>
      <c r="B54" s="24" t="s">
        <v>211</v>
      </c>
      <c r="C54" s="33" t="s">
        <v>78</v>
      </c>
      <c r="D54" s="51">
        <v>7940077</v>
      </c>
      <c r="E54" s="38">
        <f>1100000-71640</f>
        <v>1028360</v>
      </c>
      <c r="F54" s="52">
        <v>1028359.5</v>
      </c>
      <c r="G54" s="27">
        <v>0</v>
      </c>
      <c r="H54" s="35">
        <f t="shared" si="2"/>
        <v>99.999951378894551</v>
      </c>
      <c r="J54" s="41"/>
      <c r="AE54" s="36"/>
    </row>
  </sheetData>
  <mergeCells count="2">
    <mergeCell ref="A1:H1"/>
    <mergeCell ref="F2:H2"/>
  </mergeCells>
  <pageMargins left="0.7" right="0.39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51"/>
  <sheetViews>
    <sheetView topLeftCell="B4" zoomScale="85" zoomScaleNormal="85" zoomScaleSheetLayoutView="85" workbookViewId="0">
      <selection activeCell="H51" sqref="H51"/>
    </sheetView>
  </sheetViews>
  <sheetFormatPr defaultRowHeight="18.75"/>
  <cols>
    <col min="1" max="1" width="5.42578125" style="57" hidden="1" customWidth="1"/>
    <col min="2" max="2" width="8.28515625" style="97" customWidth="1"/>
    <col min="3" max="3" width="35.5703125" style="98" customWidth="1"/>
    <col min="4" max="4" width="15.7109375" style="99" customWidth="1"/>
    <col min="5" max="5" width="12.28515625" style="100" customWidth="1"/>
    <col min="6" max="6" width="18.140625" style="100" customWidth="1"/>
    <col min="7" max="7" width="17.5703125" style="101" customWidth="1"/>
    <col min="8" max="8" width="16.85546875" style="101" customWidth="1"/>
    <col min="9" max="9" width="13.28515625" style="101" hidden="1" customWidth="1"/>
    <col min="10" max="10" width="13.140625" style="101" hidden="1" customWidth="1"/>
    <col min="11" max="11" width="11" style="101" hidden="1" customWidth="1"/>
    <col min="12" max="13" width="13.28515625" style="101" hidden="1" customWidth="1"/>
    <col min="14" max="14" width="16" style="57" hidden="1" customWidth="1"/>
    <col min="15" max="15" width="11.28515625" style="57" hidden="1" customWidth="1"/>
    <col min="16" max="16" width="14.42578125" style="57" hidden="1" customWidth="1"/>
    <col min="17" max="17" width="11" style="57" hidden="1" customWidth="1"/>
    <col min="18" max="18" width="15" style="57" hidden="1" customWidth="1"/>
    <col min="19" max="19" width="16.28515625" style="57" hidden="1" customWidth="1"/>
    <col min="20" max="20" width="13.7109375" style="57" customWidth="1"/>
    <col min="21" max="21" width="14.7109375" style="57" customWidth="1"/>
    <col min="22" max="22" width="15.42578125" style="57" hidden="1" customWidth="1"/>
    <col min="23" max="23" width="14.7109375" style="57" hidden="1" customWidth="1"/>
    <col min="24" max="24" width="15.7109375" style="57" hidden="1" customWidth="1"/>
    <col min="25" max="25" width="11.85546875" style="57" hidden="1" customWidth="1"/>
    <col min="26" max="26" width="15.5703125" style="57" hidden="1" customWidth="1"/>
    <col min="27" max="27" width="15.5703125" style="57" customWidth="1"/>
    <col min="28" max="28" width="15.140625" style="101" customWidth="1"/>
    <col min="29" max="29" width="18.85546875" style="57" customWidth="1"/>
    <col min="30" max="30" width="15.7109375" style="57" hidden="1" customWidth="1"/>
    <col min="31" max="31" width="0" style="57" hidden="1" customWidth="1"/>
    <col min="32" max="32" width="12.140625" style="57" hidden="1" customWidth="1"/>
    <col min="33" max="33" width="25.7109375" style="57" hidden="1" customWidth="1"/>
    <col min="34" max="34" width="25.7109375" style="57" customWidth="1"/>
    <col min="35" max="181" width="8.85546875" style="57"/>
    <col min="182" max="182" width="5.140625" style="57" customWidth="1"/>
    <col min="183" max="183" width="32.42578125" style="57" customWidth="1"/>
    <col min="184" max="186" width="10.28515625" style="57" customWidth="1"/>
    <col min="187" max="188" width="12.42578125" style="57" customWidth="1"/>
    <col min="189" max="189" width="11.28515625" style="57" customWidth="1"/>
    <col min="190" max="190" width="12.42578125" style="57" customWidth="1"/>
    <col min="191" max="191" width="11.28515625" style="57" customWidth="1"/>
    <col min="192" max="192" width="12.42578125" style="57" customWidth="1"/>
    <col min="193" max="193" width="11.28515625" style="57" customWidth="1"/>
    <col min="194" max="194" width="12.42578125" style="57" customWidth="1"/>
    <col min="195" max="195" width="11.28515625" style="57" customWidth="1"/>
    <col min="196" max="196" width="12.42578125" style="57" customWidth="1"/>
    <col min="197" max="197" width="11.28515625" style="57" customWidth="1"/>
    <col min="198" max="198" width="14.140625" style="57" customWidth="1"/>
    <col min="199" max="199" width="10.28515625" style="57" customWidth="1"/>
    <col min="200" max="200" width="17.140625" style="57" customWidth="1"/>
    <col min="201" max="201" width="12" style="57" customWidth="1"/>
    <col min="202" max="202" width="14.140625" style="57" customWidth="1"/>
    <col min="203" max="203" width="10.28515625" style="57" customWidth="1"/>
    <col min="204" max="204" width="17.140625" style="57" customWidth="1"/>
    <col min="205" max="205" width="12" style="57" customWidth="1"/>
    <col min="206" max="206" width="10.7109375" style="57" customWidth="1"/>
    <col min="207" max="209" width="0" style="57" hidden="1" customWidth="1"/>
    <col min="210" max="437" width="8.85546875" style="57"/>
    <col min="438" max="438" width="5.140625" style="57" customWidth="1"/>
    <col min="439" max="439" width="32.42578125" style="57" customWidth="1"/>
    <col min="440" max="442" width="10.28515625" style="57" customWidth="1"/>
    <col min="443" max="444" width="12.42578125" style="57" customWidth="1"/>
    <col min="445" max="445" width="11.28515625" style="57" customWidth="1"/>
    <col min="446" max="446" width="12.42578125" style="57" customWidth="1"/>
    <col min="447" max="447" width="11.28515625" style="57" customWidth="1"/>
    <col min="448" max="448" width="12.42578125" style="57" customWidth="1"/>
    <col min="449" max="449" width="11.28515625" style="57" customWidth="1"/>
    <col min="450" max="450" width="12.42578125" style="57" customWidth="1"/>
    <col min="451" max="451" width="11.28515625" style="57" customWidth="1"/>
    <col min="452" max="452" width="12.42578125" style="57" customWidth="1"/>
    <col min="453" max="453" width="11.28515625" style="57" customWidth="1"/>
    <col min="454" max="454" width="14.140625" style="57" customWidth="1"/>
    <col min="455" max="455" width="10.28515625" style="57" customWidth="1"/>
    <col min="456" max="456" width="17.140625" style="57" customWidth="1"/>
    <col min="457" max="457" width="12" style="57" customWidth="1"/>
    <col min="458" max="458" width="14.140625" style="57" customWidth="1"/>
    <col min="459" max="459" width="10.28515625" style="57" customWidth="1"/>
    <col min="460" max="460" width="17.140625" style="57" customWidth="1"/>
    <col min="461" max="461" width="12" style="57" customWidth="1"/>
    <col min="462" max="462" width="10.7109375" style="57" customWidth="1"/>
    <col min="463" max="465" width="0" style="57" hidden="1" customWidth="1"/>
    <col min="466" max="693" width="8.85546875" style="57"/>
    <col min="694" max="694" width="5.140625" style="57" customWidth="1"/>
    <col min="695" max="695" width="32.42578125" style="57" customWidth="1"/>
    <col min="696" max="698" width="10.28515625" style="57" customWidth="1"/>
    <col min="699" max="700" width="12.42578125" style="57" customWidth="1"/>
    <col min="701" max="701" width="11.28515625" style="57" customWidth="1"/>
    <col min="702" max="702" width="12.42578125" style="57" customWidth="1"/>
    <col min="703" max="703" width="11.28515625" style="57" customWidth="1"/>
    <col min="704" max="704" width="12.42578125" style="57" customWidth="1"/>
    <col min="705" max="705" width="11.28515625" style="57" customWidth="1"/>
    <col min="706" max="706" width="12.42578125" style="57" customWidth="1"/>
    <col min="707" max="707" width="11.28515625" style="57" customWidth="1"/>
    <col min="708" max="708" width="12.42578125" style="57" customWidth="1"/>
    <col min="709" max="709" width="11.28515625" style="57" customWidth="1"/>
    <col min="710" max="710" width="14.140625" style="57" customWidth="1"/>
    <col min="711" max="711" width="10.28515625" style="57" customWidth="1"/>
    <col min="712" max="712" width="17.140625" style="57" customWidth="1"/>
    <col min="713" max="713" width="12" style="57" customWidth="1"/>
    <col min="714" max="714" width="14.140625" style="57" customWidth="1"/>
    <col min="715" max="715" width="10.28515625" style="57" customWidth="1"/>
    <col min="716" max="716" width="17.140625" style="57" customWidth="1"/>
    <col min="717" max="717" width="12" style="57" customWidth="1"/>
    <col min="718" max="718" width="10.7109375" style="57" customWidth="1"/>
    <col min="719" max="721" width="0" style="57" hidden="1" customWidth="1"/>
    <col min="722" max="949" width="8.85546875" style="57"/>
    <col min="950" max="950" width="5.140625" style="57" customWidth="1"/>
    <col min="951" max="951" width="32.42578125" style="57" customWidth="1"/>
    <col min="952" max="954" width="10.28515625" style="57" customWidth="1"/>
    <col min="955" max="956" width="12.42578125" style="57" customWidth="1"/>
    <col min="957" max="957" width="11.28515625" style="57" customWidth="1"/>
    <col min="958" max="958" width="12.42578125" style="57" customWidth="1"/>
    <col min="959" max="959" width="11.28515625" style="57" customWidth="1"/>
    <col min="960" max="960" width="12.42578125" style="57" customWidth="1"/>
    <col min="961" max="961" width="11.28515625" style="57" customWidth="1"/>
    <col min="962" max="962" width="12.42578125" style="57" customWidth="1"/>
    <col min="963" max="963" width="11.28515625" style="57" customWidth="1"/>
    <col min="964" max="964" width="12.42578125" style="57" customWidth="1"/>
    <col min="965" max="965" width="11.28515625" style="57" customWidth="1"/>
    <col min="966" max="966" width="14.140625" style="57" customWidth="1"/>
    <col min="967" max="967" width="10.28515625" style="57" customWidth="1"/>
    <col min="968" max="968" width="17.140625" style="57" customWidth="1"/>
    <col min="969" max="969" width="12" style="57" customWidth="1"/>
    <col min="970" max="970" width="14.140625" style="57" customWidth="1"/>
    <col min="971" max="971" width="10.28515625" style="57" customWidth="1"/>
    <col min="972" max="972" width="17.140625" style="57" customWidth="1"/>
    <col min="973" max="973" width="12" style="57" customWidth="1"/>
    <col min="974" max="974" width="10.7109375" style="57" customWidth="1"/>
    <col min="975" max="977" width="0" style="57" hidden="1" customWidth="1"/>
    <col min="978" max="1205" width="8.85546875" style="57"/>
    <col min="1206" max="1206" width="5.140625" style="57" customWidth="1"/>
    <col min="1207" max="1207" width="32.42578125" style="57" customWidth="1"/>
    <col min="1208" max="1210" width="10.28515625" style="57" customWidth="1"/>
    <col min="1211" max="1212" width="12.42578125" style="57" customWidth="1"/>
    <col min="1213" max="1213" width="11.28515625" style="57" customWidth="1"/>
    <col min="1214" max="1214" width="12.42578125" style="57" customWidth="1"/>
    <col min="1215" max="1215" width="11.28515625" style="57" customWidth="1"/>
    <col min="1216" max="1216" width="12.42578125" style="57" customWidth="1"/>
    <col min="1217" max="1217" width="11.28515625" style="57" customWidth="1"/>
    <col min="1218" max="1218" width="12.42578125" style="57" customWidth="1"/>
    <col min="1219" max="1219" width="11.28515625" style="57" customWidth="1"/>
    <col min="1220" max="1220" width="12.42578125" style="57" customWidth="1"/>
    <col min="1221" max="1221" width="11.28515625" style="57" customWidth="1"/>
    <col min="1222" max="1222" width="14.140625" style="57" customWidth="1"/>
    <col min="1223" max="1223" width="10.28515625" style="57" customWidth="1"/>
    <col min="1224" max="1224" width="17.140625" style="57" customWidth="1"/>
    <col min="1225" max="1225" width="12" style="57" customWidth="1"/>
    <col min="1226" max="1226" width="14.140625" style="57" customWidth="1"/>
    <col min="1227" max="1227" width="10.28515625" style="57" customWidth="1"/>
    <col min="1228" max="1228" width="17.140625" style="57" customWidth="1"/>
    <col min="1229" max="1229" width="12" style="57" customWidth="1"/>
    <col min="1230" max="1230" width="10.7109375" style="57" customWidth="1"/>
    <col min="1231" max="1233" width="0" style="57" hidden="1" customWidth="1"/>
    <col min="1234" max="1461" width="8.85546875" style="57"/>
    <col min="1462" max="1462" width="5.140625" style="57" customWidth="1"/>
    <col min="1463" max="1463" width="32.42578125" style="57" customWidth="1"/>
    <col min="1464" max="1466" width="10.28515625" style="57" customWidth="1"/>
    <col min="1467" max="1468" width="12.42578125" style="57" customWidth="1"/>
    <col min="1469" max="1469" width="11.28515625" style="57" customWidth="1"/>
    <col min="1470" max="1470" width="12.42578125" style="57" customWidth="1"/>
    <col min="1471" max="1471" width="11.28515625" style="57" customWidth="1"/>
    <col min="1472" max="1472" width="12.42578125" style="57" customWidth="1"/>
    <col min="1473" max="1473" width="11.28515625" style="57" customWidth="1"/>
    <col min="1474" max="1474" width="12.42578125" style="57" customWidth="1"/>
    <col min="1475" max="1475" width="11.28515625" style="57" customWidth="1"/>
    <col min="1476" max="1476" width="12.42578125" style="57" customWidth="1"/>
    <col min="1477" max="1477" width="11.28515625" style="57" customWidth="1"/>
    <col min="1478" max="1478" width="14.140625" style="57" customWidth="1"/>
    <col min="1479" max="1479" width="10.28515625" style="57" customWidth="1"/>
    <col min="1480" max="1480" width="17.140625" style="57" customWidth="1"/>
    <col min="1481" max="1481" width="12" style="57" customWidth="1"/>
    <col min="1482" max="1482" width="14.140625" style="57" customWidth="1"/>
    <col min="1483" max="1483" width="10.28515625" style="57" customWidth="1"/>
    <col min="1484" max="1484" width="17.140625" style="57" customWidth="1"/>
    <col min="1485" max="1485" width="12" style="57" customWidth="1"/>
    <col min="1486" max="1486" width="10.7109375" style="57" customWidth="1"/>
    <col min="1487" max="1489" width="0" style="57" hidden="1" customWidth="1"/>
    <col min="1490" max="1717" width="8.85546875" style="57"/>
    <col min="1718" max="1718" width="5.140625" style="57" customWidth="1"/>
    <col min="1719" max="1719" width="32.42578125" style="57" customWidth="1"/>
    <col min="1720" max="1722" width="10.28515625" style="57" customWidth="1"/>
    <col min="1723" max="1724" width="12.42578125" style="57" customWidth="1"/>
    <col min="1725" max="1725" width="11.28515625" style="57" customWidth="1"/>
    <col min="1726" max="1726" width="12.42578125" style="57" customWidth="1"/>
    <col min="1727" max="1727" width="11.28515625" style="57" customWidth="1"/>
    <col min="1728" max="1728" width="12.42578125" style="57" customWidth="1"/>
    <col min="1729" max="1729" width="11.28515625" style="57" customWidth="1"/>
    <col min="1730" max="1730" width="12.42578125" style="57" customWidth="1"/>
    <col min="1731" max="1731" width="11.28515625" style="57" customWidth="1"/>
    <col min="1732" max="1732" width="12.42578125" style="57" customWidth="1"/>
    <col min="1733" max="1733" width="11.28515625" style="57" customWidth="1"/>
    <col min="1734" max="1734" width="14.140625" style="57" customWidth="1"/>
    <col min="1735" max="1735" width="10.28515625" style="57" customWidth="1"/>
    <col min="1736" max="1736" width="17.140625" style="57" customWidth="1"/>
    <col min="1737" max="1737" width="12" style="57" customWidth="1"/>
    <col min="1738" max="1738" width="14.140625" style="57" customWidth="1"/>
    <col min="1739" max="1739" width="10.28515625" style="57" customWidth="1"/>
    <col min="1740" max="1740" width="17.140625" style="57" customWidth="1"/>
    <col min="1741" max="1741" width="12" style="57" customWidth="1"/>
    <col min="1742" max="1742" width="10.7109375" style="57" customWidth="1"/>
    <col min="1743" max="1745" width="0" style="57" hidden="1" customWidth="1"/>
    <col min="1746" max="1973" width="8.85546875" style="57"/>
    <col min="1974" max="1974" width="5.140625" style="57" customWidth="1"/>
    <col min="1975" max="1975" width="32.42578125" style="57" customWidth="1"/>
    <col min="1976" max="1978" width="10.28515625" style="57" customWidth="1"/>
    <col min="1979" max="1980" width="12.42578125" style="57" customWidth="1"/>
    <col min="1981" max="1981" width="11.28515625" style="57" customWidth="1"/>
    <col min="1982" max="1982" width="12.42578125" style="57" customWidth="1"/>
    <col min="1983" max="1983" width="11.28515625" style="57" customWidth="1"/>
    <col min="1984" max="1984" width="12.42578125" style="57" customWidth="1"/>
    <col min="1985" max="1985" width="11.28515625" style="57" customWidth="1"/>
    <col min="1986" max="1986" width="12.42578125" style="57" customWidth="1"/>
    <col min="1987" max="1987" width="11.28515625" style="57" customWidth="1"/>
    <col min="1988" max="1988" width="12.42578125" style="57" customWidth="1"/>
    <col min="1989" max="1989" width="11.28515625" style="57" customWidth="1"/>
    <col min="1990" max="1990" width="14.140625" style="57" customWidth="1"/>
    <col min="1991" max="1991" width="10.28515625" style="57" customWidth="1"/>
    <col min="1992" max="1992" width="17.140625" style="57" customWidth="1"/>
    <col min="1993" max="1993" width="12" style="57" customWidth="1"/>
    <col min="1994" max="1994" width="14.140625" style="57" customWidth="1"/>
    <col min="1995" max="1995" width="10.28515625" style="57" customWidth="1"/>
    <col min="1996" max="1996" width="17.140625" style="57" customWidth="1"/>
    <col min="1997" max="1997" width="12" style="57" customWidth="1"/>
    <col min="1998" max="1998" width="10.7109375" style="57" customWidth="1"/>
    <col min="1999" max="2001" width="0" style="57" hidden="1" customWidth="1"/>
    <col min="2002" max="2229" width="8.85546875" style="57"/>
    <col min="2230" max="2230" width="5.140625" style="57" customWidth="1"/>
    <col min="2231" max="2231" width="32.42578125" style="57" customWidth="1"/>
    <col min="2232" max="2234" width="10.28515625" style="57" customWidth="1"/>
    <col min="2235" max="2236" width="12.42578125" style="57" customWidth="1"/>
    <col min="2237" max="2237" width="11.28515625" style="57" customWidth="1"/>
    <col min="2238" max="2238" width="12.42578125" style="57" customWidth="1"/>
    <col min="2239" max="2239" width="11.28515625" style="57" customWidth="1"/>
    <col min="2240" max="2240" width="12.42578125" style="57" customWidth="1"/>
    <col min="2241" max="2241" width="11.28515625" style="57" customWidth="1"/>
    <col min="2242" max="2242" width="12.42578125" style="57" customWidth="1"/>
    <col min="2243" max="2243" width="11.28515625" style="57" customWidth="1"/>
    <col min="2244" max="2244" width="12.42578125" style="57" customWidth="1"/>
    <col min="2245" max="2245" width="11.28515625" style="57" customWidth="1"/>
    <col min="2246" max="2246" width="14.140625" style="57" customWidth="1"/>
    <col min="2247" max="2247" width="10.28515625" style="57" customWidth="1"/>
    <col min="2248" max="2248" width="17.140625" style="57" customWidth="1"/>
    <col min="2249" max="2249" width="12" style="57" customWidth="1"/>
    <col min="2250" max="2250" width="14.140625" style="57" customWidth="1"/>
    <col min="2251" max="2251" width="10.28515625" style="57" customWidth="1"/>
    <col min="2252" max="2252" width="17.140625" style="57" customWidth="1"/>
    <col min="2253" max="2253" width="12" style="57" customWidth="1"/>
    <col min="2254" max="2254" width="10.7109375" style="57" customWidth="1"/>
    <col min="2255" max="2257" width="0" style="57" hidden="1" customWidth="1"/>
    <col min="2258" max="2485" width="8.85546875" style="57"/>
    <col min="2486" max="2486" width="5.140625" style="57" customWidth="1"/>
    <col min="2487" max="2487" width="32.42578125" style="57" customWidth="1"/>
    <col min="2488" max="2490" width="10.28515625" style="57" customWidth="1"/>
    <col min="2491" max="2492" width="12.42578125" style="57" customWidth="1"/>
    <col min="2493" max="2493" width="11.28515625" style="57" customWidth="1"/>
    <col min="2494" max="2494" width="12.42578125" style="57" customWidth="1"/>
    <col min="2495" max="2495" width="11.28515625" style="57" customWidth="1"/>
    <col min="2496" max="2496" width="12.42578125" style="57" customWidth="1"/>
    <col min="2497" max="2497" width="11.28515625" style="57" customWidth="1"/>
    <col min="2498" max="2498" width="12.42578125" style="57" customWidth="1"/>
    <col min="2499" max="2499" width="11.28515625" style="57" customWidth="1"/>
    <col min="2500" max="2500" width="12.42578125" style="57" customWidth="1"/>
    <col min="2501" max="2501" width="11.28515625" style="57" customWidth="1"/>
    <col min="2502" max="2502" width="14.140625" style="57" customWidth="1"/>
    <col min="2503" max="2503" width="10.28515625" style="57" customWidth="1"/>
    <col min="2504" max="2504" width="17.140625" style="57" customWidth="1"/>
    <col min="2505" max="2505" width="12" style="57" customWidth="1"/>
    <col min="2506" max="2506" width="14.140625" style="57" customWidth="1"/>
    <col min="2507" max="2507" width="10.28515625" style="57" customWidth="1"/>
    <col min="2508" max="2508" width="17.140625" style="57" customWidth="1"/>
    <col min="2509" max="2509" width="12" style="57" customWidth="1"/>
    <col min="2510" max="2510" width="10.7109375" style="57" customWidth="1"/>
    <col min="2511" max="2513" width="0" style="57" hidden="1" customWidth="1"/>
    <col min="2514" max="2741" width="8.85546875" style="57"/>
    <col min="2742" max="2742" width="5.140625" style="57" customWidth="1"/>
    <col min="2743" max="2743" width="32.42578125" style="57" customWidth="1"/>
    <col min="2744" max="2746" width="10.28515625" style="57" customWidth="1"/>
    <col min="2747" max="2748" width="12.42578125" style="57" customWidth="1"/>
    <col min="2749" max="2749" width="11.28515625" style="57" customWidth="1"/>
    <col min="2750" max="2750" width="12.42578125" style="57" customWidth="1"/>
    <col min="2751" max="2751" width="11.28515625" style="57" customWidth="1"/>
    <col min="2752" max="2752" width="12.42578125" style="57" customWidth="1"/>
    <col min="2753" max="2753" width="11.28515625" style="57" customWidth="1"/>
    <col min="2754" max="2754" width="12.42578125" style="57" customWidth="1"/>
    <col min="2755" max="2755" width="11.28515625" style="57" customWidth="1"/>
    <col min="2756" max="2756" width="12.42578125" style="57" customWidth="1"/>
    <col min="2757" max="2757" width="11.28515625" style="57" customWidth="1"/>
    <col min="2758" max="2758" width="14.140625" style="57" customWidth="1"/>
    <col min="2759" max="2759" width="10.28515625" style="57" customWidth="1"/>
    <col min="2760" max="2760" width="17.140625" style="57" customWidth="1"/>
    <col min="2761" max="2761" width="12" style="57" customWidth="1"/>
    <col min="2762" max="2762" width="14.140625" style="57" customWidth="1"/>
    <col min="2763" max="2763" width="10.28515625" style="57" customWidth="1"/>
    <col min="2764" max="2764" width="17.140625" style="57" customWidth="1"/>
    <col min="2765" max="2765" width="12" style="57" customWidth="1"/>
    <col min="2766" max="2766" width="10.7109375" style="57" customWidth="1"/>
    <col min="2767" max="2769" width="0" style="57" hidden="1" customWidth="1"/>
    <col min="2770" max="2997" width="8.85546875" style="57"/>
    <col min="2998" max="2998" width="5.140625" style="57" customWidth="1"/>
    <col min="2999" max="2999" width="32.42578125" style="57" customWidth="1"/>
    <col min="3000" max="3002" width="10.28515625" style="57" customWidth="1"/>
    <col min="3003" max="3004" width="12.42578125" style="57" customWidth="1"/>
    <col min="3005" max="3005" width="11.28515625" style="57" customWidth="1"/>
    <col min="3006" max="3006" width="12.42578125" style="57" customWidth="1"/>
    <col min="3007" max="3007" width="11.28515625" style="57" customWidth="1"/>
    <col min="3008" max="3008" width="12.42578125" style="57" customWidth="1"/>
    <col min="3009" max="3009" width="11.28515625" style="57" customWidth="1"/>
    <col min="3010" max="3010" width="12.42578125" style="57" customWidth="1"/>
    <col min="3011" max="3011" width="11.28515625" style="57" customWidth="1"/>
    <col min="3012" max="3012" width="12.42578125" style="57" customWidth="1"/>
    <col min="3013" max="3013" width="11.28515625" style="57" customWidth="1"/>
    <col min="3014" max="3014" width="14.140625" style="57" customWidth="1"/>
    <col min="3015" max="3015" width="10.28515625" style="57" customWidth="1"/>
    <col min="3016" max="3016" width="17.140625" style="57" customWidth="1"/>
    <col min="3017" max="3017" width="12" style="57" customWidth="1"/>
    <col min="3018" max="3018" width="14.140625" style="57" customWidth="1"/>
    <col min="3019" max="3019" width="10.28515625" style="57" customWidth="1"/>
    <col min="3020" max="3020" width="17.140625" style="57" customWidth="1"/>
    <col min="3021" max="3021" width="12" style="57" customWidth="1"/>
    <col min="3022" max="3022" width="10.7109375" style="57" customWidth="1"/>
    <col min="3023" max="3025" width="0" style="57" hidden="1" customWidth="1"/>
    <col min="3026" max="3253" width="8.85546875" style="57"/>
    <col min="3254" max="3254" width="5.140625" style="57" customWidth="1"/>
    <col min="3255" max="3255" width="32.42578125" style="57" customWidth="1"/>
    <col min="3256" max="3258" width="10.28515625" style="57" customWidth="1"/>
    <col min="3259" max="3260" width="12.42578125" style="57" customWidth="1"/>
    <col min="3261" max="3261" width="11.28515625" style="57" customWidth="1"/>
    <col min="3262" max="3262" width="12.42578125" style="57" customWidth="1"/>
    <col min="3263" max="3263" width="11.28515625" style="57" customWidth="1"/>
    <col min="3264" max="3264" width="12.42578125" style="57" customWidth="1"/>
    <col min="3265" max="3265" width="11.28515625" style="57" customWidth="1"/>
    <col min="3266" max="3266" width="12.42578125" style="57" customWidth="1"/>
    <col min="3267" max="3267" width="11.28515625" style="57" customWidth="1"/>
    <col min="3268" max="3268" width="12.42578125" style="57" customWidth="1"/>
    <col min="3269" max="3269" width="11.28515625" style="57" customWidth="1"/>
    <col min="3270" max="3270" width="14.140625" style="57" customWidth="1"/>
    <col min="3271" max="3271" width="10.28515625" style="57" customWidth="1"/>
    <col min="3272" max="3272" width="17.140625" style="57" customWidth="1"/>
    <col min="3273" max="3273" width="12" style="57" customWidth="1"/>
    <col min="3274" max="3274" width="14.140625" style="57" customWidth="1"/>
    <col min="3275" max="3275" width="10.28515625" style="57" customWidth="1"/>
    <col min="3276" max="3276" width="17.140625" style="57" customWidth="1"/>
    <col min="3277" max="3277" width="12" style="57" customWidth="1"/>
    <col min="3278" max="3278" width="10.7109375" style="57" customWidth="1"/>
    <col min="3279" max="3281" width="0" style="57" hidden="1" customWidth="1"/>
    <col min="3282" max="3509" width="8.85546875" style="57"/>
    <col min="3510" max="3510" width="5.140625" style="57" customWidth="1"/>
    <col min="3511" max="3511" width="32.42578125" style="57" customWidth="1"/>
    <col min="3512" max="3514" width="10.28515625" style="57" customWidth="1"/>
    <col min="3515" max="3516" width="12.42578125" style="57" customWidth="1"/>
    <col min="3517" max="3517" width="11.28515625" style="57" customWidth="1"/>
    <col min="3518" max="3518" width="12.42578125" style="57" customWidth="1"/>
    <col min="3519" max="3519" width="11.28515625" style="57" customWidth="1"/>
    <col min="3520" max="3520" width="12.42578125" style="57" customWidth="1"/>
    <col min="3521" max="3521" width="11.28515625" style="57" customWidth="1"/>
    <col min="3522" max="3522" width="12.42578125" style="57" customWidth="1"/>
    <col min="3523" max="3523" width="11.28515625" style="57" customWidth="1"/>
    <col min="3524" max="3524" width="12.42578125" style="57" customWidth="1"/>
    <col min="3525" max="3525" width="11.28515625" style="57" customWidth="1"/>
    <col min="3526" max="3526" width="14.140625" style="57" customWidth="1"/>
    <col min="3527" max="3527" width="10.28515625" style="57" customWidth="1"/>
    <col min="3528" max="3528" width="17.140625" style="57" customWidth="1"/>
    <col min="3529" max="3529" width="12" style="57" customWidth="1"/>
    <col min="3530" max="3530" width="14.140625" style="57" customWidth="1"/>
    <col min="3531" max="3531" width="10.28515625" style="57" customWidth="1"/>
    <col min="3532" max="3532" width="17.140625" style="57" customWidth="1"/>
    <col min="3533" max="3533" width="12" style="57" customWidth="1"/>
    <col min="3534" max="3534" width="10.7109375" style="57" customWidth="1"/>
    <col min="3535" max="3537" width="0" style="57" hidden="1" customWidth="1"/>
    <col min="3538" max="3765" width="8.85546875" style="57"/>
    <col min="3766" max="3766" width="5.140625" style="57" customWidth="1"/>
    <col min="3767" max="3767" width="32.42578125" style="57" customWidth="1"/>
    <col min="3768" max="3770" width="10.28515625" style="57" customWidth="1"/>
    <col min="3771" max="3772" width="12.42578125" style="57" customWidth="1"/>
    <col min="3773" max="3773" width="11.28515625" style="57" customWidth="1"/>
    <col min="3774" max="3774" width="12.42578125" style="57" customWidth="1"/>
    <col min="3775" max="3775" width="11.28515625" style="57" customWidth="1"/>
    <col min="3776" max="3776" width="12.42578125" style="57" customWidth="1"/>
    <col min="3777" max="3777" width="11.28515625" style="57" customWidth="1"/>
    <col min="3778" max="3778" width="12.42578125" style="57" customWidth="1"/>
    <col min="3779" max="3779" width="11.28515625" style="57" customWidth="1"/>
    <col min="3780" max="3780" width="12.42578125" style="57" customWidth="1"/>
    <col min="3781" max="3781" width="11.28515625" style="57" customWidth="1"/>
    <col min="3782" max="3782" width="14.140625" style="57" customWidth="1"/>
    <col min="3783" max="3783" width="10.28515625" style="57" customWidth="1"/>
    <col min="3784" max="3784" width="17.140625" style="57" customWidth="1"/>
    <col min="3785" max="3785" width="12" style="57" customWidth="1"/>
    <col min="3786" max="3786" width="14.140625" style="57" customWidth="1"/>
    <col min="3787" max="3787" width="10.28515625" style="57" customWidth="1"/>
    <col min="3788" max="3788" width="17.140625" style="57" customWidth="1"/>
    <col min="3789" max="3789" width="12" style="57" customWidth="1"/>
    <col min="3790" max="3790" width="10.7109375" style="57" customWidth="1"/>
    <col min="3791" max="3793" width="0" style="57" hidden="1" customWidth="1"/>
    <col min="3794" max="4021" width="8.85546875" style="57"/>
    <col min="4022" max="4022" width="5.140625" style="57" customWidth="1"/>
    <col min="4023" max="4023" width="32.42578125" style="57" customWidth="1"/>
    <col min="4024" max="4026" width="10.28515625" style="57" customWidth="1"/>
    <col min="4027" max="4028" width="12.42578125" style="57" customWidth="1"/>
    <col min="4029" max="4029" width="11.28515625" style="57" customWidth="1"/>
    <col min="4030" max="4030" width="12.42578125" style="57" customWidth="1"/>
    <col min="4031" max="4031" width="11.28515625" style="57" customWidth="1"/>
    <col min="4032" max="4032" width="12.42578125" style="57" customWidth="1"/>
    <col min="4033" max="4033" width="11.28515625" style="57" customWidth="1"/>
    <col min="4034" max="4034" width="12.42578125" style="57" customWidth="1"/>
    <col min="4035" max="4035" width="11.28515625" style="57" customWidth="1"/>
    <col min="4036" max="4036" width="12.42578125" style="57" customWidth="1"/>
    <col min="4037" max="4037" width="11.28515625" style="57" customWidth="1"/>
    <col min="4038" max="4038" width="14.140625" style="57" customWidth="1"/>
    <col min="4039" max="4039" width="10.28515625" style="57" customWidth="1"/>
    <col min="4040" max="4040" width="17.140625" style="57" customWidth="1"/>
    <col min="4041" max="4041" width="12" style="57" customWidth="1"/>
    <col min="4042" max="4042" width="14.140625" style="57" customWidth="1"/>
    <col min="4043" max="4043" width="10.28515625" style="57" customWidth="1"/>
    <col min="4044" max="4044" width="17.140625" style="57" customWidth="1"/>
    <col min="4045" max="4045" width="12" style="57" customWidth="1"/>
    <col min="4046" max="4046" width="10.7109375" style="57" customWidth="1"/>
    <col min="4047" max="4049" width="0" style="57" hidden="1" customWidth="1"/>
    <col min="4050" max="4277" width="8.85546875" style="57"/>
    <col min="4278" max="4278" width="5.140625" style="57" customWidth="1"/>
    <col min="4279" max="4279" width="32.42578125" style="57" customWidth="1"/>
    <col min="4280" max="4282" width="10.28515625" style="57" customWidth="1"/>
    <col min="4283" max="4284" width="12.42578125" style="57" customWidth="1"/>
    <col min="4285" max="4285" width="11.28515625" style="57" customWidth="1"/>
    <col min="4286" max="4286" width="12.42578125" style="57" customWidth="1"/>
    <col min="4287" max="4287" width="11.28515625" style="57" customWidth="1"/>
    <col min="4288" max="4288" width="12.42578125" style="57" customWidth="1"/>
    <col min="4289" max="4289" width="11.28515625" style="57" customWidth="1"/>
    <col min="4290" max="4290" width="12.42578125" style="57" customWidth="1"/>
    <col min="4291" max="4291" width="11.28515625" style="57" customWidth="1"/>
    <col min="4292" max="4292" width="12.42578125" style="57" customWidth="1"/>
    <col min="4293" max="4293" width="11.28515625" style="57" customWidth="1"/>
    <col min="4294" max="4294" width="14.140625" style="57" customWidth="1"/>
    <col min="4295" max="4295" width="10.28515625" style="57" customWidth="1"/>
    <col min="4296" max="4296" width="17.140625" style="57" customWidth="1"/>
    <col min="4297" max="4297" width="12" style="57" customWidth="1"/>
    <col min="4298" max="4298" width="14.140625" style="57" customWidth="1"/>
    <col min="4299" max="4299" width="10.28515625" style="57" customWidth="1"/>
    <col min="4300" max="4300" width="17.140625" style="57" customWidth="1"/>
    <col min="4301" max="4301" width="12" style="57" customWidth="1"/>
    <col min="4302" max="4302" width="10.7109375" style="57" customWidth="1"/>
    <col min="4303" max="4305" width="0" style="57" hidden="1" customWidth="1"/>
    <col min="4306" max="4533" width="8.85546875" style="57"/>
    <col min="4534" max="4534" width="5.140625" style="57" customWidth="1"/>
    <col min="4535" max="4535" width="32.42578125" style="57" customWidth="1"/>
    <col min="4536" max="4538" width="10.28515625" style="57" customWidth="1"/>
    <col min="4539" max="4540" width="12.42578125" style="57" customWidth="1"/>
    <col min="4541" max="4541" width="11.28515625" style="57" customWidth="1"/>
    <col min="4542" max="4542" width="12.42578125" style="57" customWidth="1"/>
    <col min="4543" max="4543" width="11.28515625" style="57" customWidth="1"/>
    <col min="4544" max="4544" width="12.42578125" style="57" customWidth="1"/>
    <col min="4545" max="4545" width="11.28515625" style="57" customWidth="1"/>
    <col min="4546" max="4546" width="12.42578125" style="57" customWidth="1"/>
    <col min="4547" max="4547" width="11.28515625" style="57" customWidth="1"/>
    <col min="4548" max="4548" width="12.42578125" style="57" customWidth="1"/>
    <col min="4549" max="4549" width="11.28515625" style="57" customWidth="1"/>
    <col min="4550" max="4550" width="14.140625" style="57" customWidth="1"/>
    <col min="4551" max="4551" width="10.28515625" style="57" customWidth="1"/>
    <col min="4552" max="4552" width="17.140625" style="57" customWidth="1"/>
    <col min="4553" max="4553" width="12" style="57" customWidth="1"/>
    <col min="4554" max="4554" width="14.140625" style="57" customWidth="1"/>
    <col min="4555" max="4555" width="10.28515625" style="57" customWidth="1"/>
    <col min="4556" max="4556" width="17.140625" style="57" customWidth="1"/>
    <col min="4557" max="4557" width="12" style="57" customWidth="1"/>
    <col min="4558" max="4558" width="10.7109375" style="57" customWidth="1"/>
    <col min="4559" max="4561" width="0" style="57" hidden="1" customWidth="1"/>
    <col min="4562" max="4789" width="8.85546875" style="57"/>
    <col min="4790" max="4790" width="5.140625" style="57" customWidth="1"/>
    <col min="4791" max="4791" width="32.42578125" style="57" customWidth="1"/>
    <col min="4792" max="4794" width="10.28515625" style="57" customWidth="1"/>
    <col min="4795" max="4796" width="12.42578125" style="57" customWidth="1"/>
    <col min="4797" max="4797" width="11.28515625" style="57" customWidth="1"/>
    <col min="4798" max="4798" width="12.42578125" style="57" customWidth="1"/>
    <col min="4799" max="4799" width="11.28515625" style="57" customWidth="1"/>
    <col min="4800" max="4800" width="12.42578125" style="57" customWidth="1"/>
    <col min="4801" max="4801" width="11.28515625" style="57" customWidth="1"/>
    <col min="4802" max="4802" width="12.42578125" style="57" customWidth="1"/>
    <col min="4803" max="4803" width="11.28515625" style="57" customWidth="1"/>
    <col min="4804" max="4804" width="12.42578125" style="57" customWidth="1"/>
    <col min="4805" max="4805" width="11.28515625" style="57" customWidth="1"/>
    <col min="4806" max="4806" width="14.140625" style="57" customWidth="1"/>
    <col min="4807" max="4807" width="10.28515625" style="57" customWidth="1"/>
    <col min="4808" max="4808" width="17.140625" style="57" customWidth="1"/>
    <col min="4809" max="4809" width="12" style="57" customWidth="1"/>
    <col min="4810" max="4810" width="14.140625" style="57" customWidth="1"/>
    <col min="4811" max="4811" width="10.28515625" style="57" customWidth="1"/>
    <col min="4812" max="4812" width="17.140625" style="57" customWidth="1"/>
    <col min="4813" max="4813" width="12" style="57" customWidth="1"/>
    <col min="4814" max="4814" width="10.7109375" style="57" customWidth="1"/>
    <col min="4815" max="4817" width="0" style="57" hidden="1" customWidth="1"/>
    <col min="4818" max="5045" width="8.85546875" style="57"/>
    <col min="5046" max="5046" width="5.140625" style="57" customWidth="1"/>
    <col min="5047" max="5047" width="32.42578125" style="57" customWidth="1"/>
    <col min="5048" max="5050" width="10.28515625" style="57" customWidth="1"/>
    <col min="5051" max="5052" width="12.42578125" style="57" customWidth="1"/>
    <col min="5053" max="5053" width="11.28515625" style="57" customWidth="1"/>
    <col min="5054" max="5054" width="12.42578125" style="57" customWidth="1"/>
    <col min="5055" max="5055" width="11.28515625" style="57" customWidth="1"/>
    <col min="5056" max="5056" width="12.42578125" style="57" customWidth="1"/>
    <col min="5057" max="5057" width="11.28515625" style="57" customWidth="1"/>
    <col min="5058" max="5058" width="12.42578125" style="57" customWidth="1"/>
    <col min="5059" max="5059" width="11.28515625" style="57" customWidth="1"/>
    <col min="5060" max="5060" width="12.42578125" style="57" customWidth="1"/>
    <col min="5061" max="5061" width="11.28515625" style="57" customWidth="1"/>
    <col min="5062" max="5062" width="14.140625" style="57" customWidth="1"/>
    <col min="5063" max="5063" width="10.28515625" style="57" customWidth="1"/>
    <col min="5064" max="5064" width="17.140625" style="57" customWidth="1"/>
    <col min="5065" max="5065" width="12" style="57" customWidth="1"/>
    <col min="5066" max="5066" width="14.140625" style="57" customWidth="1"/>
    <col min="5067" max="5067" width="10.28515625" style="57" customWidth="1"/>
    <col min="5068" max="5068" width="17.140625" style="57" customWidth="1"/>
    <col min="5069" max="5069" width="12" style="57" customWidth="1"/>
    <col min="5070" max="5070" width="10.7109375" style="57" customWidth="1"/>
    <col min="5071" max="5073" width="0" style="57" hidden="1" customWidth="1"/>
    <col min="5074" max="5301" width="8.85546875" style="57"/>
    <col min="5302" max="5302" width="5.140625" style="57" customWidth="1"/>
    <col min="5303" max="5303" width="32.42578125" style="57" customWidth="1"/>
    <col min="5304" max="5306" width="10.28515625" style="57" customWidth="1"/>
    <col min="5307" max="5308" width="12.42578125" style="57" customWidth="1"/>
    <col min="5309" max="5309" width="11.28515625" style="57" customWidth="1"/>
    <col min="5310" max="5310" width="12.42578125" style="57" customWidth="1"/>
    <col min="5311" max="5311" width="11.28515625" style="57" customWidth="1"/>
    <col min="5312" max="5312" width="12.42578125" style="57" customWidth="1"/>
    <col min="5313" max="5313" width="11.28515625" style="57" customWidth="1"/>
    <col min="5314" max="5314" width="12.42578125" style="57" customWidth="1"/>
    <col min="5315" max="5315" width="11.28515625" style="57" customWidth="1"/>
    <col min="5316" max="5316" width="12.42578125" style="57" customWidth="1"/>
    <col min="5317" max="5317" width="11.28515625" style="57" customWidth="1"/>
    <col min="5318" max="5318" width="14.140625" style="57" customWidth="1"/>
    <col min="5319" max="5319" width="10.28515625" style="57" customWidth="1"/>
    <col min="5320" max="5320" width="17.140625" style="57" customWidth="1"/>
    <col min="5321" max="5321" width="12" style="57" customWidth="1"/>
    <col min="5322" max="5322" width="14.140625" style="57" customWidth="1"/>
    <col min="5323" max="5323" width="10.28515625" style="57" customWidth="1"/>
    <col min="5324" max="5324" width="17.140625" style="57" customWidth="1"/>
    <col min="5325" max="5325" width="12" style="57" customWidth="1"/>
    <col min="5326" max="5326" width="10.7109375" style="57" customWidth="1"/>
    <col min="5327" max="5329" width="0" style="57" hidden="1" customWidth="1"/>
    <col min="5330" max="5557" width="8.85546875" style="57"/>
    <col min="5558" max="5558" width="5.140625" style="57" customWidth="1"/>
    <col min="5559" max="5559" width="32.42578125" style="57" customWidth="1"/>
    <col min="5560" max="5562" width="10.28515625" style="57" customWidth="1"/>
    <col min="5563" max="5564" width="12.42578125" style="57" customWidth="1"/>
    <col min="5565" max="5565" width="11.28515625" style="57" customWidth="1"/>
    <col min="5566" max="5566" width="12.42578125" style="57" customWidth="1"/>
    <col min="5567" max="5567" width="11.28515625" style="57" customWidth="1"/>
    <col min="5568" max="5568" width="12.42578125" style="57" customWidth="1"/>
    <col min="5569" max="5569" width="11.28515625" style="57" customWidth="1"/>
    <col min="5570" max="5570" width="12.42578125" style="57" customWidth="1"/>
    <col min="5571" max="5571" width="11.28515625" style="57" customWidth="1"/>
    <col min="5572" max="5572" width="12.42578125" style="57" customWidth="1"/>
    <col min="5573" max="5573" width="11.28515625" style="57" customWidth="1"/>
    <col min="5574" max="5574" width="14.140625" style="57" customWidth="1"/>
    <col min="5575" max="5575" width="10.28515625" style="57" customWidth="1"/>
    <col min="5576" max="5576" width="17.140625" style="57" customWidth="1"/>
    <col min="5577" max="5577" width="12" style="57" customWidth="1"/>
    <col min="5578" max="5578" width="14.140625" style="57" customWidth="1"/>
    <col min="5579" max="5579" width="10.28515625" style="57" customWidth="1"/>
    <col min="5580" max="5580" width="17.140625" style="57" customWidth="1"/>
    <col min="5581" max="5581" width="12" style="57" customWidth="1"/>
    <col min="5582" max="5582" width="10.7109375" style="57" customWidth="1"/>
    <col min="5583" max="5585" width="0" style="57" hidden="1" customWidth="1"/>
    <col min="5586" max="5813" width="8.85546875" style="57"/>
    <col min="5814" max="5814" width="5.140625" style="57" customWidth="1"/>
    <col min="5815" max="5815" width="32.42578125" style="57" customWidth="1"/>
    <col min="5816" max="5818" width="10.28515625" style="57" customWidth="1"/>
    <col min="5819" max="5820" width="12.42578125" style="57" customWidth="1"/>
    <col min="5821" max="5821" width="11.28515625" style="57" customWidth="1"/>
    <col min="5822" max="5822" width="12.42578125" style="57" customWidth="1"/>
    <col min="5823" max="5823" width="11.28515625" style="57" customWidth="1"/>
    <col min="5824" max="5824" width="12.42578125" style="57" customWidth="1"/>
    <col min="5825" max="5825" width="11.28515625" style="57" customWidth="1"/>
    <col min="5826" max="5826" width="12.42578125" style="57" customWidth="1"/>
    <col min="5827" max="5827" width="11.28515625" style="57" customWidth="1"/>
    <col min="5828" max="5828" width="12.42578125" style="57" customWidth="1"/>
    <col min="5829" max="5829" width="11.28515625" style="57" customWidth="1"/>
    <col min="5830" max="5830" width="14.140625" style="57" customWidth="1"/>
    <col min="5831" max="5831" width="10.28515625" style="57" customWidth="1"/>
    <col min="5832" max="5832" width="17.140625" style="57" customWidth="1"/>
    <col min="5833" max="5833" width="12" style="57" customWidth="1"/>
    <col min="5834" max="5834" width="14.140625" style="57" customWidth="1"/>
    <col min="5835" max="5835" width="10.28515625" style="57" customWidth="1"/>
    <col min="5836" max="5836" width="17.140625" style="57" customWidth="1"/>
    <col min="5837" max="5837" width="12" style="57" customWidth="1"/>
    <col min="5838" max="5838" width="10.7109375" style="57" customWidth="1"/>
    <col min="5839" max="5841" width="0" style="57" hidden="1" customWidth="1"/>
    <col min="5842" max="6069" width="8.85546875" style="57"/>
    <col min="6070" max="6070" width="5.140625" style="57" customWidth="1"/>
    <col min="6071" max="6071" width="32.42578125" style="57" customWidth="1"/>
    <col min="6072" max="6074" width="10.28515625" style="57" customWidth="1"/>
    <col min="6075" max="6076" width="12.42578125" style="57" customWidth="1"/>
    <col min="6077" max="6077" width="11.28515625" style="57" customWidth="1"/>
    <col min="6078" max="6078" width="12.42578125" style="57" customWidth="1"/>
    <col min="6079" max="6079" width="11.28515625" style="57" customWidth="1"/>
    <col min="6080" max="6080" width="12.42578125" style="57" customWidth="1"/>
    <col min="6081" max="6081" width="11.28515625" style="57" customWidth="1"/>
    <col min="6082" max="6082" width="12.42578125" style="57" customWidth="1"/>
    <col min="6083" max="6083" width="11.28515625" style="57" customWidth="1"/>
    <col min="6084" max="6084" width="12.42578125" style="57" customWidth="1"/>
    <col min="6085" max="6085" width="11.28515625" style="57" customWidth="1"/>
    <col min="6086" max="6086" width="14.140625" style="57" customWidth="1"/>
    <col min="6087" max="6087" width="10.28515625" style="57" customWidth="1"/>
    <col min="6088" max="6088" width="17.140625" style="57" customWidth="1"/>
    <col min="6089" max="6089" width="12" style="57" customWidth="1"/>
    <col min="6090" max="6090" width="14.140625" style="57" customWidth="1"/>
    <col min="6091" max="6091" width="10.28515625" style="57" customWidth="1"/>
    <col min="6092" max="6092" width="17.140625" style="57" customWidth="1"/>
    <col min="6093" max="6093" width="12" style="57" customWidth="1"/>
    <col min="6094" max="6094" width="10.7109375" style="57" customWidth="1"/>
    <col min="6095" max="6097" width="0" style="57" hidden="1" customWidth="1"/>
    <col min="6098" max="6325" width="8.85546875" style="57"/>
    <col min="6326" max="6326" width="5.140625" style="57" customWidth="1"/>
    <col min="6327" max="6327" width="32.42578125" style="57" customWidth="1"/>
    <col min="6328" max="6330" width="10.28515625" style="57" customWidth="1"/>
    <col min="6331" max="6332" width="12.42578125" style="57" customWidth="1"/>
    <col min="6333" max="6333" width="11.28515625" style="57" customWidth="1"/>
    <col min="6334" max="6334" width="12.42578125" style="57" customWidth="1"/>
    <col min="6335" max="6335" width="11.28515625" style="57" customWidth="1"/>
    <col min="6336" max="6336" width="12.42578125" style="57" customWidth="1"/>
    <col min="6337" max="6337" width="11.28515625" style="57" customWidth="1"/>
    <col min="6338" max="6338" width="12.42578125" style="57" customWidth="1"/>
    <col min="6339" max="6339" width="11.28515625" style="57" customWidth="1"/>
    <col min="6340" max="6340" width="12.42578125" style="57" customWidth="1"/>
    <col min="6341" max="6341" width="11.28515625" style="57" customWidth="1"/>
    <col min="6342" max="6342" width="14.140625" style="57" customWidth="1"/>
    <col min="6343" max="6343" width="10.28515625" style="57" customWidth="1"/>
    <col min="6344" max="6344" width="17.140625" style="57" customWidth="1"/>
    <col min="6345" max="6345" width="12" style="57" customWidth="1"/>
    <col min="6346" max="6346" width="14.140625" style="57" customWidth="1"/>
    <col min="6347" max="6347" width="10.28515625" style="57" customWidth="1"/>
    <col min="6348" max="6348" width="17.140625" style="57" customWidth="1"/>
    <col min="6349" max="6349" width="12" style="57" customWidth="1"/>
    <col min="6350" max="6350" width="10.7109375" style="57" customWidth="1"/>
    <col min="6351" max="6353" width="0" style="57" hidden="1" customWidth="1"/>
    <col min="6354" max="6581" width="8.85546875" style="57"/>
    <col min="6582" max="6582" width="5.140625" style="57" customWidth="1"/>
    <col min="6583" max="6583" width="32.42578125" style="57" customWidth="1"/>
    <col min="6584" max="6586" width="10.28515625" style="57" customWidth="1"/>
    <col min="6587" max="6588" width="12.42578125" style="57" customWidth="1"/>
    <col min="6589" max="6589" width="11.28515625" style="57" customWidth="1"/>
    <col min="6590" max="6590" width="12.42578125" style="57" customWidth="1"/>
    <col min="6591" max="6591" width="11.28515625" style="57" customWidth="1"/>
    <col min="6592" max="6592" width="12.42578125" style="57" customWidth="1"/>
    <col min="6593" max="6593" width="11.28515625" style="57" customWidth="1"/>
    <col min="6594" max="6594" width="12.42578125" style="57" customWidth="1"/>
    <col min="6595" max="6595" width="11.28515625" style="57" customWidth="1"/>
    <col min="6596" max="6596" width="12.42578125" style="57" customWidth="1"/>
    <col min="6597" max="6597" width="11.28515625" style="57" customWidth="1"/>
    <col min="6598" max="6598" width="14.140625" style="57" customWidth="1"/>
    <col min="6599" max="6599" width="10.28515625" style="57" customWidth="1"/>
    <col min="6600" max="6600" width="17.140625" style="57" customWidth="1"/>
    <col min="6601" max="6601" width="12" style="57" customWidth="1"/>
    <col min="6602" max="6602" width="14.140625" style="57" customWidth="1"/>
    <col min="6603" max="6603" width="10.28515625" style="57" customWidth="1"/>
    <col min="6604" max="6604" width="17.140625" style="57" customWidth="1"/>
    <col min="6605" max="6605" width="12" style="57" customWidth="1"/>
    <col min="6606" max="6606" width="10.7109375" style="57" customWidth="1"/>
    <col min="6607" max="6609" width="0" style="57" hidden="1" customWidth="1"/>
    <col min="6610" max="6837" width="8.85546875" style="57"/>
    <col min="6838" max="6838" width="5.140625" style="57" customWidth="1"/>
    <col min="6839" max="6839" width="32.42578125" style="57" customWidth="1"/>
    <col min="6840" max="6842" width="10.28515625" style="57" customWidth="1"/>
    <col min="6843" max="6844" width="12.42578125" style="57" customWidth="1"/>
    <col min="6845" max="6845" width="11.28515625" style="57" customWidth="1"/>
    <col min="6846" max="6846" width="12.42578125" style="57" customWidth="1"/>
    <col min="6847" max="6847" width="11.28515625" style="57" customWidth="1"/>
    <col min="6848" max="6848" width="12.42578125" style="57" customWidth="1"/>
    <col min="6849" max="6849" width="11.28515625" style="57" customWidth="1"/>
    <col min="6850" max="6850" width="12.42578125" style="57" customWidth="1"/>
    <col min="6851" max="6851" width="11.28515625" style="57" customWidth="1"/>
    <col min="6852" max="6852" width="12.42578125" style="57" customWidth="1"/>
    <col min="6853" max="6853" width="11.28515625" style="57" customWidth="1"/>
    <col min="6854" max="6854" width="14.140625" style="57" customWidth="1"/>
    <col min="6855" max="6855" width="10.28515625" style="57" customWidth="1"/>
    <col min="6856" max="6856" width="17.140625" style="57" customWidth="1"/>
    <col min="6857" max="6857" width="12" style="57" customWidth="1"/>
    <col min="6858" max="6858" width="14.140625" style="57" customWidth="1"/>
    <col min="6859" max="6859" width="10.28515625" style="57" customWidth="1"/>
    <col min="6860" max="6860" width="17.140625" style="57" customWidth="1"/>
    <col min="6861" max="6861" width="12" style="57" customWidth="1"/>
    <col min="6862" max="6862" width="10.7109375" style="57" customWidth="1"/>
    <col min="6863" max="6865" width="0" style="57" hidden="1" customWidth="1"/>
    <col min="6866" max="7093" width="8.85546875" style="57"/>
    <col min="7094" max="7094" width="5.140625" style="57" customWidth="1"/>
    <col min="7095" max="7095" width="32.42578125" style="57" customWidth="1"/>
    <col min="7096" max="7098" width="10.28515625" style="57" customWidth="1"/>
    <col min="7099" max="7100" width="12.42578125" style="57" customWidth="1"/>
    <col min="7101" max="7101" width="11.28515625" style="57" customWidth="1"/>
    <col min="7102" max="7102" width="12.42578125" style="57" customWidth="1"/>
    <col min="7103" max="7103" width="11.28515625" style="57" customWidth="1"/>
    <col min="7104" max="7104" width="12.42578125" style="57" customWidth="1"/>
    <col min="7105" max="7105" width="11.28515625" style="57" customWidth="1"/>
    <col min="7106" max="7106" width="12.42578125" style="57" customWidth="1"/>
    <col min="7107" max="7107" width="11.28515625" style="57" customWidth="1"/>
    <col min="7108" max="7108" width="12.42578125" style="57" customWidth="1"/>
    <col min="7109" max="7109" width="11.28515625" style="57" customWidth="1"/>
    <col min="7110" max="7110" width="14.140625" style="57" customWidth="1"/>
    <col min="7111" max="7111" width="10.28515625" style="57" customWidth="1"/>
    <col min="7112" max="7112" width="17.140625" style="57" customWidth="1"/>
    <col min="7113" max="7113" width="12" style="57" customWidth="1"/>
    <col min="7114" max="7114" width="14.140625" style="57" customWidth="1"/>
    <col min="7115" max="7115" width="10.28515625" style="57" customWidth="1"/>
    <col min="7116" max="7116" width="17.140625" style="57" customWidth="1"/>
    <col min="7117" max="7117" width="12" style="57" customWidth="1"/>
    <col min="7118" max="7118" width="10.7109375" style="57" customWidth="1"/>
    <col min="7119" max="7121" width="0" style="57" hidden="1" customWidth="1"/>
    <col min="7122" max="7349" width="8.85546875" style="57"/>
    <col min="7350" max="7350" width="5.140625" style="57" customWidth="1"/>
    <col min="7351" max="7351" width="32.42578125" style="57" customWidth="1"/>
    <col min="7352" max="7354" width="10.28515625" style="57" customWidth="1"/>
    <col min="7355" max="7356" width="12.42578125" style="57" customWidth="1"/>
    <col min="7357" max="7357" width="11.28515625" style="57" customWidth="1"/>
    <col min="7358" max="7358" width="12.42578125" style="57" customWidth="1"/>
    <col min="7359" max="7359" width="11.28515625" style="57" customWidth="1"/>
    <col min="7360" max="7360" width="12.42578125" style="57" customWidth="1"/>
    <col min="7361" max="7361" width="11.28515625" style="57" customWidth="1"/>
    <col min="7362" max="7362" width="12.42578125" style="57" customWidth="1"/>
    <col min="7363" max="7363" width="11.28515625" style="57" customWidth="1"/>
    <col min="7364" max="7364" width="12.42578125" style="57" customWidth="1"/>
    <col min="7365" max="7365" width="11.28515625" style="57" customWidth="1"/>
    <col min="7366" max="7366" width="14.140625" style="57" customWidth="1"/>
    <col min="7367" max="7367" width="10.28515625" style="57" customWidth="1"/>
    <col min="7368" max="7368" width="17.140625" style="57" customWidth="1"/>
    <col min="7369" max="7369" width="12" style="57" customWidth="1"/>
    <col min="7370" max="7370" width="14.140625" style="57" customWidth="1"/>
    <col min="7371" max="7371" width="10.28515625" style="57" customWidth="1"/>
    <col min="7372" max="7372" width="17.140625" style="57" customWidth="1"/>
    <col min="7373" max="7373" width="12" style="57" customWidth="1"/>
    <col min="7374" max="7374" width="10.7109375" style="57" customWidth="1"/>
    <col min="7375" max="7377" width="0" style="57" hidden="1" customWidth="1"/>
    <col min="7378" max="7605" width="8.85546875" style="57"/>
    <col min="7606" max="7606" width="5.140625" style="57" customWidth="1"/>
    <col min="7607" max="7607" width="32.42578125" style="57" customWidth="1"/>
    <col min="7608" max="7610" width="10.28515625" style="57" customWidth="1"/>
    <col min="7611" max="7612" width="12.42578125" style="57" customWidth="1"/>
    <col min="7613" max="7613" width="11.28515625" style="57" customWidth="1"/>
    <col min="7614" max="7614" width="12.42578125" style="57" customWidth="1"/>
    <col min="7615" max="7615" width="11.28515625" style="57" customWidth="1"/>
    <col min="7616" max="7616" width="12.42578125" style="57" customWidth="1"/>
    <col min="7617" max="7617" width="11.28515625" style="57" customWidth="1"/>
    <col min="7618" max="7618" width="12.42578125" style="57" customWidth="1"/>
    <col min="7619" max="7619" width="11.28515625" style="57" customWidth="1"/>
    <col min="7620" max="7620" width="12.42578125" style="57" customWidth="1"/>
    <col min="7621" max="7621" width="11.28515625" style="57" customWidth="1"/>
    <col min="7622" max="7622" width="14.140625" style="57" customWidth="1"/>
    <col min="7623" max="7623" width="10.28515625" style="57" customWidth="1"/>
    <col min="7624" max="7624" width="17.140625" style="57" customWidth="1"/>
    <col min="7625" max="7625" width="12" style="57" customWidth="1"/>
    <col min="7626" max="7626" width="14.140625" style="57" customWidth="1"/>
    <col min="7627" max="7627" width="10.28515625" style="57" customWidth="1"/>
    <col min="7628" max="7628" width="17.140625" style="57" customWidth="1"/>
    <col min="7629" max="7629" width="12" style="57" customWidth="1"/>
    <col min="7630" max="7630" width="10.7109375" style="57" customWidth="1"/>
    <col min="7631" max="7633" width="0" style="57" hidden="1" customWidth="1"/>
    <col min="7634" max="7861" width="8.85546875" style="57"/>
    <col min="7862" max="7862" width="5.140625" style="57" customWidth="1"/>
    <col min="7863" max="7863" width="32.42578125" style="57" customWidth="1"/>
    <col min="7864" max="7866" width="10.28515625" style="57" customWidth="1"/>
    <col min="7867" max="7868" width="12.42578125" style="57" customWidth="1"/>
    <col min="7869" max="7869" width="11.28515625" style="57" customWidth="1"/>
    <col min="7870" max="7870" width="12.42578125" style="57" customWidth="1"/>
    <col min="7871" max="7871" width="11.28515625" style="57" customWidth="1"/>
    <col min="7872" max="7872" width="12.42578125" style="57" customWidth="1"/>
    <col min="7873" max="7873" width="11.28515625" style="57" customWidth="1"/>
    <col min="7874" max="7874" width="12.42578125" style="57" customWidth="1"/>
    <col min="7875" max="7875" width="11.28515625" style="57" customWidth="1"/>
    <col min="7876" max="7876" width="12.42578125" style="57" customWidth="1"/>
    <col min="7877" max="7877" width="11.28515625" style="57" customWidth="1"/>
    <col min="7878" max="7878" width="14.140625" style="57" customWidth="1"/>
    <col min="7879" max="7879" width="10.28515625" style="57" customWidth="1"/>
    <col min="7880" max="7880" width="17.140625" style="57" customWidth="1"/>
    <col min="7881" max="7881" width="12" style="57" customWidth="1"/>
    <col min="7882" max="7882" width="14.140625" style="57" customWidth="1"/>
    <col min="7883" max="7883" width="10.28515625" style="57" customWidth="1"/>
    <col min="7884" max="7884" width="17.140625" style="57" customWidth="1"/>
    <col min="7885" max="7885" width="12" style="57" customWidth="1"/>
    <col min="7886" max="7886" width="10.7109375" style="57" customWidth="1"/>
    <col min="7887" max="7889" width="0" style="57" hidden="1" customWidth="1"/>
    <col min="7890" max="8117" width="8.85546875" style="57"/>
    <col min="8118" max="8118" width="5.140625" style="57" customWidth="1"/>
    <col min="8119" max="8119" width="32.42578125" style="57" customWidth="1"/>
    <col min="8120" max="8122" width="10.28515625" style="57" customWidth="1"/>
    <col min="8123" max="8124" width="12.42578125" style="57" customWidth="1"/>
    <col min="8125" max="8125" width="11.28515625" style="57" customWidth="1"/>
    <col min="8126" max="8126" width="12.42578125" style="57" customWidth="1"/>
    <col min="8127" max="8127" width="11.28515625" style="57" customWidth="1"/>
    <col min="8128" max="8128" width="12.42578125" style="57" customWidth="1"/>
    <col min="8129" max="8129" width="11.28515625" style="57" customWidth="1"/>
    <col min="8130" max="8130" width="12.42578125" style="57" customWidth="1"/>
    <col min="8131" max="8131" width="11.28515625" style="57" customWidth="1"/>
    <col min="8132" max="8132" width="12.42578125" style="57" customWidth="1"/>
    <col min="8133" max="8133" width="11.28515625" style="57" customWidth="1"/>
    <col min="8134" max="8134" width="14.140625" style="57" customWidth="1"/>
    <col min="8135" max="8135" width="10.28515625" style="57" customWidth="1"/>
    <col min="8136" max="8136" width="17.140625" style="57" customWidth="1"/>
    <col min="8137" max="8137" width="12" style="57" customWidth="1"/>
    <col min="8138" max="8138" width="14.140625" style="57" customWidth="1"/>
    <col min="8139" max="8139" width="10.28515625" style="57" customWidth="1"/>
    <col min="8140" max="8140" width="17.140625" style="57" customWidth="1"/>
    <col min="8141" max="8141" width="12" style="57" customWidth="1"/>
    <col min="8142" max="8142" width="10.7109375" style="57" customWidth="1"/>
    <col min="8143" max="8145" width="0" style="57" hidden="1" customWidth="1"/>
    <col min="8146" max="8373" width="8.85546875" style="57"/>
    <col min="8374" max="8374" width="5.140625" style="57" customWidth="1"/>
    <col min="8375" max="8375" width="32.42578125" style="57" customWidth="1"/>
    <col min="8376" max="8378" width="10.28515625" style="57" customWidth="1"/>
    <col min="8379" max="8380" width="12.42578125" style="57" customWidth="1"/>
    <col min="8381" max="8381" width="11.28515625" style="57" customWidth="1"/>
    <col min="8382" max="8382" width="12.42578125" style="57" customWidth="1"/>
    <col min="8383" max="8383" width="11.28515625" style="57" customWidth="1"/>
    <col min="8384" max="8384" width="12.42578125" style="57" customWidth="1"/>
    <col min="8385" max="8385" width="11.28515625" style="57" customWidth="1"/>
    <col min="8386" max="8386" width="12.42578125" style="57" customWidth="1"/>
    <col min="8387" max="8387" width="11.28515625" style="57" customWidth="1"/>
    <col min="8388" max="8388" width="12.42578125" style="57" customWidth="1"/>
    <col min="8389" max="8389" width="11.28515625" style="57" customWidth="1"/>
    <col min="8390" max="8390" width="14.140625" style="57" customWidth="1"/>
    <col min="8391" max="8391" width="10.28515625" style="57" customWidth="1"/>
    <col min="8392" max="8392" width="17.140625" style="57" customWidth="1"/>
    <col min="8393" max="8393" width="12" style="57" customWidth="1"/>
    <col min="8394" max="8394" width="14.140625" style="57" customWidth="1"/>
    <col min="8395" max="8395" width="10.28515625" style="57" customWidth="1"/>
    <col min="8396" max="8396" width="17.140625" style="57" customWidth="1"/>
    <col min="8397" max="8397" width="12" style="57" customWidth="1"/>
    <col min="8398" max="8398" width="10.7109375" style="57" customWidth="1"/>
    <col min="8399" max="8401" width="0" style="57" hidden="1" customWidth="1"/>
    <col min="8402" max="8629" width="8.85546875" style="57"/>
    <col min="8630" max="8630" width="5.140625" style="57" customWidth="1"/>
    <col min="8631" max="8631" width="32.42578125" style="57" customWidth="1"/>
    <col min="8632" max="8634" width="10.28515625" style="57" customWidth="1"/>
    <col min="8635" max="8636" width="12.42578125" style="57" customWidth="1"/>
    <col min="8637" max="8637" width="11.28515625" style="57" customWidth="1"/>
    <col min="8638" max="8638" width="12.42578125" style="57" customWidth="1"/>
    <col min="8639" max="8639" width="11.28515625" style="57" customWidth="1"/>
    <col min="8640" max="8640" width="12.42578125" style="57" customWidth="1"/>
    <col min="8641" max="8641" width="11.28515625" style="57" customWidth="1"/>
    <col min="8642" max="8642" width="12.42578125" style="57" customWidth="1"/>
    <col min="8643" max="8643" width="11.28515625" style="57" customWidth="1"/>
    <col min="8644" max="8644" width="12.42578125" style="57" customWidth="1"/>
    <col min="8645" max="8645" width="11.28515625" style="57" customWidth="1"/>
    <col min="8646" max="8646" width="14.140625" style="57" customWidth="1"/>
    <col min="8647" max="8647" width="10.28515625" style="57" customWidth="1"/>
    <col min="8648" max="8648" width="17.140625" style="57" customWidth="1"/>
    <col min="8649" max="8649" width="12" style="57" customWidth="1"/>
    <col min="8650" max="8650" width="14.140625" style="57" customWidth="1"/>
    <col min="8651" max="8651" width="10.28515625" style="57" customWidth="1"/>
    <col min="8652" max="8652" width="17.140625" style="57" customWidth="1"/>
    <col min="8653" max="8653" width="12" style="57" customWidth="1"/>
    <col min="8654" max="8654" width="10.7109375" style="57" customWidth="1"/>
    <col min="8655" max="8657" width="0" style="57" hidden="1" customWidth="1"/>
    <col min="8658" max="8885" width="8.85546875" style="57"/>
    <col min="8886" max="8886" width="5.140625" style="57" customWidth="1"/>
    <col min="8887" max="8887" width="32.42578125" style="57" customWidth="1"/>
    <col min="8888" max="8890" width="10.28515625" style="57" customWidth="1"/>
    <col min="8891" max="8892" width="12.42578125" style="57" customWidth="1"/>
    <col min="8893" max="8893" width="11.28515625" style="57" customWidth="1"/>
    <col min="8894" max="8894" width="12.42578125" style="57" customWidth="1"/>
    <col min="8895" max="8895" width="11.28515625" style="57" customWidth="1"/>
    <col min="8896" max="8896" width="12.42578125" style="57" customWidth="1"/>
    <col min="8897" max="8897" width="11.28515625" style="57" customWidth="1"/>
    <col min="8898" max="8898" width="12.42578125" style="57" customWidth="1"/>
    <col min="8899" max="8899" width="11.28515625" style="57" customWidth="1"/>
    <col min="8900" max="8900" width="12.42578125" style="57" customWidth="1"/>
    <col min="8901" max="8901" width="11.28515625" style="57" customWidth="1"/>
    <col min="8902" max="8902" width="14.140625" style="57" customWidth="1"/>
    <col min="8903" max="8903" width="10.28515625" style="57" customWidth="1"/>
    <col min="8904" max="8904" width="17.140625" style="57" customWidth="1"/>
    <col min="8905" max="8905" width="12" style="57" customWidth="1"/>
    <col min="8906" max="8906" width="14.140625" style="57" customWidth="1"/>
    <col min="8907" max="8907" width="10.28515625" style="57" customWidth="1"/>
    <col min="8908" max="8908" width="17.140625" style="57" customWidth="1"/>
    <col min="8909" max="8909" width="12" style="57" customWidth="1"/>
    <col min="8910" max="8910" width="10.7109375" style="57" customWidth="1"/>
    <col min="8911" max="8913" width="0" style="57" hidden="1" customWidth="1"/>
    <col min="8914" max="9141" width="8.85546875" style="57"/>
    <col min="9142" max="9142" width="5.140625" style="57" customWidth="1"/>
    <col min="9143" max="9143" width="32.42578125" style="57" customWidth="1"/>
    <col min="9144" max="9146" width="10.28515625" style="57" customWidth="1"/>
    <col min="9147" max="9148" width="12.42578125" style="57" customWidth="1"/>
    <col min="9149" max="9149" width="11.28515625" style="57" customWidth="1"/>
    <col min="9150" max="9150" width="12.42578125" style="57" customWidth="1"/>
    <col min="9151" max="9151" width="11.28515625" style="57" customWidth="1"/>
    <col min="9152" max="9152" width="12.42578125" style="57" customWidth="1"/>
    <col min="9153" max="9153" width="11.28515625" style="57" customWidth="1"/>
    <col min="9154" max="9154" width="12.42578125" style="57" customWidth="1"/>
    <col min="9155" max="9155" width="11.28515625" style="57" customWidth="1"/>
    <col min="9156" max="9156" width="12.42578125" style="57" customWidth="1"/>
    <col min="9157" max="9157" width="11.28515625" style="57" customWidth="1"/>
    <col min="9158" max="9158" width="14.140625" style="57" customWidth="1"/>
    <col min="9159" max="9159" width="10.28515625" style="57" customWidth="1"/>
    <col min="9160" max="9160" width="17.140625" style="57" customWidth="1"/>
    <col min="9161" max="9161" width="12" style="57" customWidth="1"/>
    <col min="9162" max="9162" width="14.140625" style="57" customWidth="1"/>
    <col min="9163" max="9163" width="10.28515625" style="57" customWidth="1"/>
    <col min="9164" max="9164" width="17.140625" style="57" customWidth="1"/>
    <col min="9165" max="9165" width="12" style="57" customWidth="1"/>
    <col min="9166" max="9166" width="10.7109375" style="57" customWidth="1"/>
    <col min="9167" max="9169" width="0" style="57" hidden="1" customWidth="1"/>
    <col min="9170" max="9397" width="8.85546875" style="57"/>
    <col min="9398" max="9398" width="5.140625" style="57" customWidth="1"/>
    <col min="9399" max="9399" width="32.42578125" style="57" customWidth="1"/>
    <col min="9400" max="9402" width="10.28515625" style="57" customWidth="1"/>
    <col min="9403" max="9404" width="12.42578125" style="57" customWidth="1"/>
    <col min="9405" max="9405" width="11.28515625" style="57" customWidth="1"/>
    <col min="9406" max="9406" width="12.42578125" style="57" customWidth="1"/>
    <col min="9407" max="9407" width="11.28515625" style="57" customWidth="1"/>
    <col min="9408" max="9408" width="12.42578125" style="57" customWidth="1"/>
    <col min="9409" max="9409" width="11.28515625" style="57" customWidth="1"/>
    <col min="9410" max="9410" width="12.42578125" style="57" customWidth="1"/>
    <col min="9411" max="9411" width="11.28515625" style="57" customWidth="1"/>
    <col min="9412" max="9412" width="12.42578125" style="57" customWidth="1"/>
    <col min="9413" max="9413" width="11.28515625" style="57" customWidth="1"/>
    <col min="9414" max="9414" width="14.140625" style="57" customWidth="1"/>
    <col min="9415" max="9415" width="10.28515625" style="57" customWidth="1"/>
    <col min="9416" max="9416" width="17.140625" style="57" customWidth="1"/>
    <col min="9417" max="9417" width="12" style="57" customWidth="1"/>
    <col min="9418" max="9418" width="14.140625" style="57" customWidth="1"/>
    <col min="9419" max="9419" width="10.28515625" style="57" customWidth="1"/>
    <col min="9420" max="9420" width="17.140625" style="57" customWidth="1"/>
    <col min="9421" max="9421" width="12" style="57" customWidth="1"/>
    <col min="9422" max="9422" width="10.7109375" style="57" customWidth="1"/>
    <col min="9423" max="9425" width="0" style="57" hidden="1" customWidth="1"/>
    <col min="9426" max="9653" width="8.85546875" style="57"/>
    <col min="9654" max="9654" width="5.140625" style="57" customWidth="1"/>
    <col min="9655" max="9655" width="32.42578125" style="57" customWidth="1"/>
    <col min="9656" max="9658" width="10.28515625" style="57" customWidth="1"/>
    <col min="9659" max="9660" width="12.42578125" style="57" customWidth="1"/>
    <col min="9661" max="9661" width="11.28515625" style="57" customWidth="1"/>
    <col min="9662" max="9662" width="12.42578125" style="57" customWidth="1"/>
    <col min="9663" max="9663" width="11.28515625" style="57" customWidth="1"/>
    <col min="9664" max="9664" width="12.42578125" style="57" customWidth="1"/>
    <col min="9665" max="9665" width="11.28515625" style="57" customWidth="1"/>
    <col min="9666" max="9666" width="12.42578125" style="57" customWidth="1"/>
    <col min="9667" max="9667" width="11.28515625" style="57" customWidth="1"/>
    <col min="9668" max="9668" width="12.42578125" style="57" customWidth="1"/>
    <col min="9669" max="9669" width="11.28515625" style="57" customWidth="1"/>
    <col min="9670" max="9670" width="14.140625" style="57" customWidth="1"/>
    <col min="9671" max="9671" width="10.28515625" style="57" customWidth="1"/>
    <col min="9672" max="9672" width="17.140625" style="57" customWidth="1"/>
    <col min="9673" max="9673" width="12" style="57" customWidth="1"/>
    <col min="9674" max="9674" width="14.140625" style="57" customWidth="1"/>
    <col min="9675" max="9675" width="10.28515625" style="57" customWidth="1"/>
    <col min="9676" max="9676" width="17.140625" style="57" customWidth="1"/>
    <col min="9677" max="9677" width="12" style="57" customWidth="1"/>
    <col min="9678" max="9678" width="10.7109375" style="57" customWidth="1"/>
    <col min="9679" max="9681" width="0" style="57" hidden="1" customWidth="1"/>
    <col min="9682" max="9909" width="8.85546875" style="57"/>
    <col min="9910" max="9910" width="5.140625" style="57" customWidth="1"/>
    <col min="9911" max="9911" width="32.42578125" style="57" customWidth="1"/>
    <col min="9912" max="9914" width="10.28515625" style="57" customWidth="1"/>
    <col min="9915" max="9916" width="12.42578125" style="57" customWidth="1"/>
    <col min="9917" max="9917" width="11.28515625" style="57" customWidth="1"/>
    <col min="9918" max="9918" width="12.42578125" style="57" customWidth="1"/>
    <col min="9919" max="9919" width="11.28515625" style="57" customWidth="1"/>
    <col min="9920" max="9920" width="12.42578125" style="57" customWidth="1"/>
    <col min="9921" max="9921" width="11.28515625" style="57" customWidth="1"/>
    <col min="9922" max="9922" width="12.42578125" style="57" customWidth="1"/>
    <col min="9923" max="9923" width="11.28515625" style="57" customWidth="1"/>
    <col min="9924" max="9924" width="12.42578125" style="57" customWidth="1"/>
    <col min="9925" max="9925" width="11.28515625" style="57" customWidth="1"/>
    <col min="9926" max="9926" width="14.140625" style="57" customWidth="1"/>
    <col min="9927" max="9927" width="10.28515625" style="57" customWidth="1"/>
    <col min="9928" max="9928" width="17.140625" style="57" customWidth="1"/>
    <col min="9929" max="9929" width="12" style="57" customWidth="1"/>
    <col min="9930" max="9930" width="14.140625" style="57" customWidth="1"/>
    <col min="9931" max="9931" width="10.28515625" style="57" customWidth="1"/>
    <col min="9932" max="9932" width="17.140625" style="57" customWidth="1"/>
    <col min="9933" max="9933" width="12" style="57" customWidth="1"/>
    <col min="9934" max="9934" width="10.7109375" style="57" customWidth="1"/>
    <col min="9935" max="9937" width="0" style="57" hidden="1" customWidth="1"/>
    <col min="9938" max="10165" width="8.85546875" style="57"/>
    <col min="10166" max="10166" width="5.140625" style="57" customWidth="1"/>
    <col min="10167" max="10167" width="32.42578125" style="57" customWidth="1"/>
    <col min="10168" max="10170" width="10.28515625" style="57" customWidth="1"/>
    <col min="10171" max="10172" width="12.42578125" style="57" customWidth="1"/>
    <col min="10173" max="10173" width="11.28515625" style="57" customWidth="1"/>
    <col min="10174" max="10174" width="12.42578125" style="57" customWidth="1"/>
    <col min="10175" max="10175" width="11.28515625" style="57" customWidth="1"/>
    <col min="10176" max="10176" width="12.42578125" style="57" customWidth="1"/>
    <col min="10177" max="10177" width="11.28515625" style="57" customWidth="1"/>
    <col min="10178" max="10178" width="12.42578125" style="57" customWidth="1"/>
    <col min="10179" max="10179" width="11.28515625" style="57" customWidth="1"/>
    <col min="10180" max="10180" width="12.42578125" style="57" customWidth="1"/>
    <col min="10181" max="10181" width="11.28515625" style="57" customWidth="1"/>
    <col min="10182" max="10182" width="14.140625" style="57" customWidth="1"/>
    <col min="10183" max="10183" width="10.28515625" style="57" customWidth="1"/>
    <col min="10184" max="10184" width="17.140625" style="57" customWidth="1"/>
    <col min="10185" max="10185" width="12" style="57" customWidth="1"/>
    <col min="10186" max="10186" width="14.140625" style="57" customWidth="1"/>
    <col min="10187" max="10187" width="10.28515625" style="57" customWidth="1"/>
    <col min="10188" max="10188" width="17.140625" style="57" customWidth="1"/>
    <col min="10189" max="10189" width="12" style="57" customWidth="1"/>
    <col min="10190" max="10190" width="10.7109375" style="57" customWidth="1"/>
    <col min="10191" max="10193" width="0" style="57" hidden="1" customWidth="1"/>
    <col min="10194" max="10421" width="8.85546875" style="57"/>
    <col min="10422" max="10422" width="5.140625" style="57" customWidth="1"/>
    <col min="10423" max="10423" width="32.42578125" style="57" customWidth="1"/>
    <col min="10424" max="10426" width="10.28515625" style="57" customWidth="1"/>
    <col min="10427" max="10428" width="12.42578125" style="57" customWidth="1"/>
    <col min="10429" max="10429" width="11.28515625" style="57" customWidth="1"/>
    <col min="10430" max="10430" width="12.42578125" style="57" customWidth="1"/>
    <col min="10431" max="10431" width="11.28515625" style="57" customWidth="1"/>
    <col min="10432" max="10432" width="12.42578125" style="57" customWidth="1"/>
    <col min="10433" max="10433" width="11.28515625" style="57" customWidth="1"/>
    <col min="10434" max="10434" width="12.42578125" style="57" customWidth="1"/>
    <col min="10435" max="10435" width="11.28515625" style="57" customWidth="1"/>
    <col min="10436" max="10436" width="12.42578125" style="57" customWidth="1"/>
    <col min="10437" max="10437" width="11.28515625" style="57" customWidth="1"/>
    <col min="10438" max="10438" width="14.140625" style="57" customWidth="1"/>
    <col min="10439" max="10439" width="10.28515625" style="57" customWidth="1"/>
    <col min="10440" max="10440" width="17.140625" style="57" customWidth="1"/>
    <col min="10441" max="10441" width="12" style="57" customWidth="1"/>
    <col min="10442" max="10442" width="14.140625" style="57" customWidth="1"/>
    <col min="10443" max="10443" width="10.28515625" style="57" customWidth="1"/>
    <col min="10444" max="10444" width="17.140625" style="57" customWidth="1"/>
    <col min="10445" max="10445" width="12" style="57" customWidth="1"/>
    <col min="10446" max="10446" width="10.7109375" style="57" customWidth="1"/>
    <col min="10447" max="10449" width="0" style="57" hidden="1" customWidth="1"/>
    <col min="10450" max="10677" width="8.85546875" style="57"/>
    <col min="10678" max="10678" width="5.140625" style="57" customWidth="1"/>
    <col min="10679" max="10679" width="32.42578125" style="57" customWidth="1"/>
    <col min="10680" max="10682" width="10.28515625" style="57" customWidth="1"/>
    <col min="10683" max="10684" width="12.42578125" style="57" customWidth="1"/>
    <col min="10685" max="10685" width="11.28515625" style="57" customWidth="1"/>
    <col min="10686" max="10686" width="12.42578125" style="57" customWidth="1"/>
    <col min="10687" max="10687" width="11.28515625" style="57" customWidth="1"/>
    <col min="10688" max="10688" width="12.42578125" style="57" customWidth="1"/>
    <col min="10689" max="10689" width="11.28515625" style="57" customWidth="1"/>
    <col min="10690" max="10690" width="12.42578125" style="57" customWidth="1"/>
    <col min="10691" max="10691" width="11.28515625" style="57" customWidth="1"/>
    <col min="10692" max="10692" width="12.42578125" style="57" customWidth="1"/>
    <col min="10693" max="10693" width="11.28515625" style="57" customWidth="1"/>
    <col min="10694" max="10694" width="14.140625" style="57" customWidth="1"/>
    <col min="10695" max="10695" width="10.28515625" style="57" customWidth="1"/>
    <col min="10696" max="10696" width="17.140625" style="57" customWidth="1"/>
    <col min="10697" max="10697" width="12" style="57" customWidth="1"/>
    <col min="10698" max="10698" width="14.140625" style="57" customWidth="1"/>
    <col min="10699" max="10699" width="10.28515625" style="57" customWidth="1"/>
    <col min="10700" max="10700" width="17.140625" style="57" customWidth="1"/>
    <col min="10701" max="10701" width="12" style="57" customWidth="1"/>
    <col min="10702" max="10702" width="10.7109375" style="57" customWidth="1"/>
    <col min="10703" max="10705" width="0" style="57" hidden="1" customWidth="1"/>
    <col min="10706" max="10933" width="8.85546875" style="57"/>
    <col min="10934" max="10934" width="5.140625" style="57" customWidth="1"/>
    <col min="10935" max="10935" width="32.42578125" style="57" customWidth="1"/>
    <col min="10936" max="10938" width="10.28515625" style="57" customWidth="1"/>
    <col min="10939" max="10940" width="12.42578125" style="57" customWidth="1"/>
    <col min="10941" max="10941" width="11.28515625" style="57" customWidth="1"/>
    <col min="10942" max="10942" width="12.42578125" style="57" customWidth="1"/>
    <col min="10943" max="10943" width="11.28515625" style="57" customWidth="1"/>
    <col min="10944" max="10944" width="12.42578125" style="57" customWidth="1"/>
    <col min="10945" max="10945" width="11.28515625" style="57" customWidth="1"/>
    <col min="10946" max="10946" width="12.42578125" style="57" customWidth="1"/>
    <col min="10947" max="10947" width="11.28515625" style="57" customWidth="1"/>
    <col min="10948" max="10948" width="12.42578125" style="57" customWidth="1"/>
    <col min="10949" max="10949" width="11.28515625" style="57" customWidth="1"/>
    <col min="10950" max="10950" width="14.140625" style="57" customWidth="1"/>
    <col min="10951" max="10951" width="10.28515625" style="57" customWidth="1"/>
    <col min="10952" max="10952" width="17.140625" style="57" customWidth="1"/>
    <col min="10953" max="10953" width="12" style="57" customWidth="1"/>
    <col min="10954" max="10954" width="14.140625" style="57" customWidth="1"/>
    <col min="10955" max="10955" width="10.28515625" style="57" customWidth="1"/>
    <col min="10956" max="10956" width="17.140625" style="57" customWidth="1"/>
    <col min="10957" max="10957" width="12" style="57" customWidth="1"/>
    <col min="10958" max="10958" width="10.7109375" style="57" customWidth="1"/>
    <col min="10959" max="10961" width="0" style="57" hidden="1" customWidth="1"/>
    <col min="10962" max="11189" width="8.85546875" style="57"/>
    <col min="11190" max="11190" width="5.140625" style="57" customWidth="1"/>
    <col min="11191" max="11191" width="32.42578125" style="57" customWidth="1"/>
    <col min="11192" max="11194" width="10.28515625" style="57" customWidth="1"/>
    <col min="11195" max="11196" width="12.42578125" style="57" customWidth="1"/>
    <col min="11197" max="11197" width="11.28515625" style="57" customWidth="1"/>
    <col min="11198" max="11198" width="12.42578125" style="57" customWidth="1"/>
    <col min="11199" max="11199" width="11.28515625" style="57" customWidth="1"/>
    <col min="11200" max="11200" width="12.42578125" style="57" customWidth="1"/>
    <col min="11201" max="11201" width="11.28515625" style="57" customWidth="1"/>
    <col min="11202" max="11202" width="12.42578125" style="57" customWidth="1"/>
    <col min="11203" max="11203" width="11.28515625" style="57" customWidth="1"/>
    <col min="11204" max="11204" width="12.42578125" style="57" customWidth="1"/>
    <col min="11205" max="11205" width="11.28515625" style="57" customWidth="1"/>
    <col min="11206" max="11206" width="14.140625" style="57" customWidth="1"/>
    <col min="11207" max="11207" width="10.28515625" style="57" customWidth="1"/>
    <col min="11208" max="11208" width="17.140625" style="57" customWidth="1"/>
    <col min="11209" max="11209" width="12" style="57" customWidth="1"/>
    <col min="11210" max="11210" width="14.140625" style="57" customWidth="1"/>
    <col min="11211" max="11211" width="10.28515625" style="57" customWidth="1"/>
    <col min="11212" max="11212" width="17.140625" style="57" customWidth="1"/>
    <col min="11213" max="11213" width="12" style="57" customWidth="1"/>
    <col min="11214" max="11214" width="10.7109375" style="57" customWidth="1"/>
    <col min="11215" max="11217" width="0" style="57" hidden="1" customWidth="1"/>
    <col min="11218" max="11445" width="8.85546875" style="57"/>
    <col min="11446" max="11446" width="5.140625" style="57" customWidth="1"/>
    <col min="11447" max="11447" width="32.42578125" style="57" customWidth="1"/>
    <col min="11448" max="11450" width="10.28515625" style="57" customWidth="1"/>
    <col min="11451" max="11452" width="12.42578125" style="57" customWidth="1"/>
    <col min="11453" max="11453" width="11.28515625" style="57" customWidth="1"/>
    <col min="11454" max="11454" width="12.42578125" style="57" customWidth="1"/>
    <col min="11455" max="11455" width="11.28515625" style="57" customWidth="1"/>
    <col min="11456" max="11456" width="12.42578125" style="57" customWidth="1"/>
    <col min="11457" max="11457" width="11.28515625" style="57" customWidth="1"/>
    <col min="11458" max="11458" width="12.42578125" style="57" customWidth="1"/>
    <col min="11459" max="11459" width="11.28515625" style="57" customWidth="1"/>
    <col min="11460" max="11460" width="12.42578125" style="57" customWidth="1"/>
    <col min="11461" max="11461" width="11.28515625" style="57" customWidth="1"/>
    <col min="11462" max="11462" width="14.140625" style="57" customWidth="1"/>
    <col min="11463" max="11463" width="10.28515625" style="57" customWidth="1"/>
    <col min="11464" max="11464" width="17.140625" style="57" customWidth="1"/>
    <col min="11465" max="11465" width="12" style="57" customWidth="1"/>
    <col min="11466" max="11466" width="14.140625" style="57" customWidth="1"/>
    <col min="11467" max="11467" width="10.28515625" style="57" customWidth="1"/>
    <col min="11468" max="11468" width="17.140625" style="57" customWidth="1"/>
    <col min="11469" max="11469" width="12" style="57" customWidth="1"/>
    <col min="11470" max="11470" width="10.7109375" style="57" customWidth="1"/>
    <col min="11471" max="11473" width="0" style="57" hidden="1" customWidth="1"/>
    <col min="11474" max="11701" width="8.85546875" style="57"/>
    <col min="11702" max="11702" width="5.140625" style="57" customWidth="1"/>
    <col min="11703" max="11703" width="32.42578125" style="57" customWidth="1"/>
    <col min="11704" max="11706" width="10.28515625" style="57" customWidth="1"/>
    <col min="11707" max="11708" width="12.42578125" style="57" customWidth="1"/>
    <col min="11709" max="11709" width="11.28515625" style="57" customWidth="1"/>
    <col min="11710" max="11710" width="12.42578125" style="57" customWidth="1"/>
    <col min="11711" max="11711" width="11.28515625" style="57" customWidth="1"/>
    <col min="11712" max="11712" width="12.42578125" style="57" customWidth="1"/>
    <col min="11713" max="11713" width="11.28515625" style="57" customWidth="1"/>
    <col min="11714" max="11714" width="12.42578125" style="57" customWidth="1"/>
    <col min="11715" max="11715" width="11.28515625" style="57" customWidth="1"/>
    <col min="11716" max="11716" width="12.42578125" style="57" customWidth="1"/>
    <col min="11717" max="11717" width="11.28515625" style="57" customWidth="1"/>
    <col min="11718" max="11718" width="14.140625" style="57" customWidth="1"/>
    <col min="11719" max="11719" width="10.28515625" style="57" customWidth="1"/>
    <col min="11720" max="11720" width="17.140625" style="57" customWidth="1"/>
    <col min="11721" max="11721" width="12" style="57" customWidth="1"/>
    <col min="11722" max="11722" width="14.140625" style="57" customWidth="1"/>
    <col min="11723" max="11723" width="10.28515625" style="57" customWidth="1"/>
    <col min="11724" max="11724" width="17.140625" style="57" customWidth="1"/>
    <col min="11725" max="11725" width="12" style="57" customWidth="1"/>
    <col min="11726" max="11726" width="10.7109375" style="57" customWidth="1"/>
    <col min="11727" max="11729" width="0" style="57" hidden="1" customWidth="1"/>
    <col min="11730" max="11957" width="8.85546875" style="57"/>
    <col min="11958" max="11958" width="5.140625" style="57" customWidth="1"/>
    <col min="11959" max="11959" width="32.42578125" style="57" customWidth="1"/>
    <col min="11960" max="11962" width="10.28515625" style="57" customWidth="1"/>
    <col min="11963" max="11964" width="12.42578125" style="57" customWidth="1"/>
    <col min="11965" max="11965" width="11.28515625" style="57" customWidth="1"/>
    <col min="11966" max="11966" width="12.42578125" style="57" customWidth="1"/>
    <col min="11967" max="11967" width="11.28515625" style="57" customWidth="1"/>
    <col min="11968" max="11968" width="12.42578125" style="57" customWidth="1"/>
    <col min="11969" max="11969" width="11.28515625" style="57" customWidth="1"/>
    <col min="11970" max="11970" width="12.42578125" style="57" customWidth="1"/>
    <col min="11971" max="11971" width="11.28515625" style="57" customWidth="1"/>
    <col min="11972" max="11972" width="12.42578125" style="57" customWidth="1"/>
    <col min="11973" max="11973" width="11.28515625" style="57" customWidth="1"/>
    <col min="11974" max="11974" width="14.140625" style="57" customWidth="1"/>
    <col min="11975" max="11975" width="10.28515625" style="57" customWidth="1"/>
    <col min="11976" max="11976" width="17.140625" style="57" customWidth="1"/>
    <col min="11977" max="11977" width="12" style="57" customWidth="1"/>
    <col min="11978" max="11978" width="14.140625" style="57" customWidth="1"/>
    <col min="11979" max="11979" width="10.28515625" style="57" customWidth="1"/>
    <col min="11980" max="11980" width="17.140625" style="57" customWidth="1"/>
    <col min="11981" max="11981" width="12" style="57" customWidth="1"/>
    <col min="11982" max="11982" width="10.7109375" style="57" customWidth="1"/>
    <col min="11983" max="11985" width="0" style="57" hidden="1" customWidth="1"/>
    <col min="11986" max="12213" width="8.85546875" style="57"/>
    <col min="12214" max="12214" width="5.140625" style="57" customWidth="1"/>
    <col min="12215" max="12215" width="32.42578125" style="57" customWidth="1"/>
    <col min="12216" max="12218" width="10.28515625" style="57" customWidth="1"/>
    <col min="12219" max="12220" width="12.42578125" style="57" customWidth="1"/>
    <col min="12221" max="12221" width="11.28515625" style="57" customWidth="1"/>
    <col min="12222" max="12222" width="12.42578125" style="57" customWidth="1"/>
    <col min="12223" max="12223" width="11.28515625" style="57" customWidth="1"/>
    <col min="12224" max="12224" width="12.42578125" style="57" customWidth="1"/>
    <col min="12225" max="12225" width="11.28515625" style="57" customWidth="1"/>
    <col min="12226" max="12226" width="12.42578125" style="57" customWidth="1"/>
    <col min="12227" max="12227" width="11.28515625" style="57" customWidth="1"/>
    <col min="12228" max="12228" width="12.42578125" style="57" customWidth="1"/>
    <col min="12229" max="12229" width="11.28515625" style="57" customWidth="1"/>
    <col min="12230" max="12230" width="14.140625" style="57" customWidth="1"/>
    <col min="12231" max="12231" width="10.28515625" style="57" customWidth="1"/>
    <col min="12232" max="12232" width="17.140625" style="57" customWidth="1"/>
    <col min="12233" max="12233" width="12" style="57" customWidth="1"/>
    <col min="12234" max="12234" width="14.140625" style="57" customWidth="1"/>
    <col min="12235" max="12235" width="10.28515625" style="57" customWidth="1"/>
    <col min="12236" max="12236" width="17.140625" style="57" customWidth="1"/>
    <col min="12237" max="12237" width="12" style="57" customWidth="1"/>
    <col min="12238" max="12238" width="10.7109375" style="57" customWidth="1"/>
    <col min="12239" max="12241" width="0" style="57" hidden="1" customWidth="1"/>
    <col min="12242" max="12469" width="8.85546875" style="57"/>
    <col min="12470" max="12470" width="5.140625" style="57" customWidth="1"/>
    <col min="12471" max="12471" width="32.42578125" style="57" customWidth="1"/>
    <col min="12472" max="12474" width="10.28515625" style="57" customWidth="1"/>
    <col min="12475" max="12476" width="12.42578125" style="57" customWidth="1"/>
    <col min="12477" max="12477" width="11.28515625" style="57" customWidth="1"/>
    <col min="12478" max="12478" width="12.42578125" style="57" customWidth="1"/>
    <col min="12479" max="12479" width="11.28515625" style="57" customWidth="1"/>
    <col min="12480" max="12480" width="12.42578125" style="57" customWidth="1"/>
    <col min="12481" max="12481" width="11.28515625" style="57" customWidth="1"/>
    <col min="12482" max="12482" width="12.42578125" style="57" customWidth="1"/>
    <col min="12483" max="12483" width="11.28515625" style="57" customWidth="1"/>
    <col min="12484" max="12484" width="12.42578125" style="57" customWidth="1"/>
    <col min="12485" max="12485" width="11.28515625" style="57" customWidth="1"/>
    <col min="12486" max="12486" width="14.140625" style="57" customWidth="1"/>
    <col min="12487" max="12487" width="10.28515625" style="57" customWidth="1"/>
    <col min="12488" max="12488" width="17.140625" style="57" customWidth="1"/>
    <col min="12489" max="12489" width="12" style="57" customWidth="1"/>
    <col min="12490" max="12490" width="14.140625" style="57" customWidth="1"/>
    <col min="12491" max="12491" width="10.28515625" style="57" customWidth="1"/>
    <col min="12492" max="12492" width="17.140625" style="57" customWidth="1"/>
    <col min="12493" max="12493" width="12" style="57" customWidth="1"/>
    <col min="12494" max="12494" width="10.7109375" style="57" customWidth="1"/>
    <col min="12495" max="12497" width="0" style="57" hidden="1" customWidth="1"/>
    <col min="12498" max="12725" width="8.85546875" style="57"/>
    <col min="12726" max="12726" width="5.140625" style="57" customWidth="1"/>
    <col min="12727" max="12727" width="32.42578125" style="57" customWidth="1"/>
    <col min="12728" max="12730" width="10.28515625" style="57" customWidth="1"/>
    <col min="12731" max="12732" width="12.42578125" style="57" customWidth="1"/>
    <col min="12733" max="12733" width="11.28515625" style="57" customWidth="1"/>
    <col min="12734" max="12734" width="12.42578125" style="57" customWidth="1"/>
    <col min="12735" max="12735" width="11.28515625" style="57" customWidth="1"/>
    <col min="12736" max="12736" width="12.42578125" style="57" customWidth="1"/>
    <col min="12737" max="12737" width="11.28515625" style="57" customWidth="1"/>
    <col min="12738" max="12738" width="12.42578125" style="57" customWidth="1"/>
    <col min="12739" max="12739" width="11.28515625" style="57" customWidth="1"/>
    <col min="12740" max="12740" width="12.42578125" style="57" customWidth="1"/>
    <col min="12741" max="12741" width="11.28515625" style="57" customWidth="1"/>
    <col min="12742" max="12742" width="14.140625" style="57" customWidth="1"/>
    <col min="12743" max="12743" width="10.28515625" style="57" customWidth="1"/>
    <col min="12744" max="12744" width="17.140625" style="57" customWidth="1"/>
    <col min="12745" max="12745" width="12" style="57" customWidth="1"/>
    <col min="12746" max="12746" width="14.140625" style="57" customWidth="1"/>
    <col min="12747" max="12747" width="10.28515625" style="57" customWidth="1"/>
    <col min="12748" max="12748" width="17.140625" style="57" customWidth="1"/>
    <col min="12749" max="12749" width="12" style="57" customWidth="1"/>
    <col min="12750" max="12750" width="10.7109375" style="57" customWidth="1"/>
    <col min="12751" max="12753" width="0" style="57" hidden="1" customWidth="1"/>
    <col min="12754" max="12981" width="8.85546875" style="57"/>
    <col min="12982" max="12982" width="5.140625" style="57" customWidth="1"/>
    <col min="12983" max="12983" width="32.42578125" style="57" customWidth="1"/>
    <col min="12984" max="12986" width="10.28515625" style="57" customWidth="1"/>
    <col min="12987" max="12988" width="12.42578125" style="57" customWidth="1"/>
    <col min="12989" max="12989" width="11.28515625" style="57" customWidth="1"/>
    <col min="12990" max="12990" width="12.42578125" style="57" customWidth="1"/>
    <col min="12991" max="12991" width="11.28515625" style="57" customWidth="1"/>
    <col min="12992" max="12992" width="12.42578125" style="57" customWidth="1"/>
    <col min="12993" max="12993" width="11.28515625" style="57" customWidth="1"/>
    <col min="12994" max="12994" width="12.42578125" style="57" customWidth="1"/>
    <col min="12995" max="12995" width="11.28515625" style="57" customWidth="1"/>
    <col min="12996" max="12996" width="12.42578125" style="57" customWidth="1"/>
    <col min="12997" max="12997" width="11.28515625" style="57" customWidth="1"/>
    <col min="12998" max="12998" width="14.140625" style="57" customWidth="1"/>
    <col min="12999" max="12999" width="10.28515625" style="57" customWidth="1"/>
    <col min="13000" max="13000" width="17.140625" style="57" customWidth="1"/>
    <col min="13001" max="13001" width="12" style="57" customWidth="1"/>
    <col min="13002" max="13002" width="14.140625" style="57" customWidth="1"/>
    <col min="13003" max="13003" width="10.28515625" style="57" customWidth="1"/>
    <col min="13004" max="13004" width="17.140625" style="57" customWidth="1"/>
    <col min="13005" max="13005" width="12" style="57" customWidth="1"/>
    <col min="13006" max="13006" width="10.7109375" style="57" customWidth="1"/>
    <col min="13007" max="13009" width="0" style="57" hidden="1" customWidth="1"/>
    <col min="13010" max="13237" width="8.85546875" style="57"/>
    <col min="13238" max="13238" width="5.140625" style="57" customWidth="1"/>
    <col min="13239" max="13239" width="32.42578125" style="57" customWidth="1"/>
    <col min="13240" max="13242" width="10.28515625" style="57" customWidth="1"/>
    <col min="13243" max="13244" width="12.42578125" style="57" customWidth="1"/>
    <col min="13245" max="13245" width="11.28515625" style="57" customWidth="1"/>
    <col min="13246" max="13246" width="12.42578125" style="57" customWidth="1"/>
    <col min="13247" max="13247" width="11.28515625" style="57" customWidth="1"/>
    <col min="13248" max="13248" width="12.42578125" style="57" customWidth="1"/>
    <col min="13249" max="13249" width="11.28515625" style="57" customWidth="1"/>
    <col min="13250" max="13250" width="12.42578125" style="57" customWidth="1"/>
    <col min="13251" max="13251" width="11.28515625" style="57" customWidth="1"/>
    <col min="13252" max="13252" width="12.42578125" style="57" customWidth="1"/>
    <col min="13253" max="13253" width="11.28515625" style="57" customWidth="1"/>
    <col min="13254" max="13254" width="14.140625" style="57" customWidth="1"/>
    <col min="13255" max="13255" width="10.28515625" style="57" customWidth="1"/>
    <col min="13256" max="13256" width="17.140625" style="57" customWidth="1"/>
    <col min="13257" max="13257" width="12" style="57" customWidth="1"/>
    <col min="13258" max="13258" width="14.140625" style="57" customWidth="1"/>
    <col min="13259" max="13259" width="10.28515625" style="57" customWidth="1"/>
    <col min="13260" max="13260" width="17.140625" style="57" customWidth="1"/>
    <col min="13261" max="13261" width="12" style="57" customWidth="1"/>
    <col min="13262" max="13262" width="10.7109375" style="57" customWidth="1"/>
    <col min="13263" max="13265" width="0" style="57" hidden="1" customWidth="1"/>
    <col min="13266" max="13493" width="8.85546875" style="57"/>
    <col min="13494" max="13494" width="5.140625" style="57" customWidth="1"/>
    <col min="13495" max="13495" width="32.42578125" style="57" customWidth="1"/>
    <col min="13496" max="13498" width="10.28515625" style="57" customWidth="1"/>
    <col min="13499" max="13500" width="12.42578125" style="57" customWidth="1"/>
    <col min="13501" max="13501" width="11.28515625" style="57" customWidth="1"/>
    <col min="13502" max="13502" width="12.42578125" style="57" customWidth="1"/>
    <col min="13503" max="13503" width="11.28515625" style="57" customWidth="1"/>
    <col min="13504" max="13504" width="12.42578125" style="57" customWidth="1"/>
    <col min="13505" max="13505" width="11.28515625" style="57" customWidth="1"/>
    <col min="13506" max="13506" width="12.42578125" style="57" customWidth="1"/>
    <col min="13507" max="13507" width="11.28515625" style="57" customWidth="1"/>
    <col min="13508" max="13508" width="12.42578125" style="57" customWidth="1"/>
    <col min="13509" max="13509" width="11.28515625" style="57" customWidth="1"/>
    <col min="13510" max="13510" width="14.140625" style="57" customWidth="1"/>
    <col min="13511" max="13511" width="10.28515625" style="57" customWidth="1"/>
    <col min="13512" max="13512" width="17.140625" style="57" customWidth="1"/>
    <col min="13513" max="13513" width="12" style="57" customWidth="1"/>
    <col min="13514" max="13514" width="14.140625" style="57" customWidth="1"/>
    <col min="13515" max="13515" width="10.28515625" style="57" customWidth="1"/>
    <col min="13516" max="13516" width="17.140625" style="57" customWidth="1"/>
    <col min="13517" max="13517" width="12" style="57" customWidth="1"/>
    <col min="13518" max="13518" width="10.7109375" style="57" customWidth="1"/>
    <col min="13519" max="13521" width="0" style="57" hidden="1" customWidth="1"/>
    <col min="13522" max="13749" width="8.85546875" style="57"/>
    <col min="13750" max="13750" width="5.140625" style="57" customWidth="1"/>
    <col min="13751" max="13751" width="32.42578125" style="57" customWidth="1"/>
    <col min="13752" max="13754" width="10.28515625" style="57" customWidth="1"/>
    <col min="13755" max="13756" width="12.42578125" style="57" customWidth="1"/>
    <col min="13757" max="13757" width="11.28515625" style="57" customWidth="1"/>
    <col min="13758" max="13758" width="12.42578125" style="57" customWidth="1"/>
    <col min="13759" max="13759" width="11.28515625" style="57" customWidth="1"/>
    <col min="13760" max="13760" width="12.42578125" style="57" customWidth="1"/>
    <col min="13761" max="13761" width="11.28515625" style="57" customWidth="1"/>
    <col min="13762" max="13762" width="12.42578125" style="57" customWidth="1"/>
    <col min="13763" max="13763" width="11.28515625" style="57" customWidth="1"/>
    <col min="13764" max="13764" width="12.42578125" style="57" customWidth="1"/>
    <col min="13765" max="13765" width="11.28515625" style="57" customWidth="1"/>
    <col min="13766" max="13766" width="14.140625" style="57" customWidth="1"/>
    <col min="13767" max="13767" width="10.28515625" style="57" customWidth="1"/>
    <col min="13768" max="13768" width="17.140625" style="57" customWidth="1"/>
    <col min="13769" max="13769" width="12" style="57" customWidth="1"/>
    <col min="13770" max="13770" width="14.140625" style="57" customWidth="1"/>
    <col min="13771" max="13771" width="10.28515625" style="57" customWidth="1"/>
    <col min="13772" max="13772" width="17.140625" style="57" customWidth="1"/>
    <col min="13773" max="13773" width="12" style="57" customWidth="1"/>
    <col min="13774" max="13774" width="10.7109375" style="57" customWidth="1"/>
    <col min="13775" max="13777" width="0" style="57" hidden="1" customWidth="1"/>
    <col min="13778" max="14005" width="8.85546875" style="57"/>
    <col min="14006" max="14006" width="5.140625" style="57" customWidth="1"/>
    <col min="14007" max="14007" width="32.42578125" style="57" customWidth="1"/>
    <col min="14008" max="14010" width="10.28515625" style="57" customWidth="1"/>
    <col min="14011" max="14012" width="12.42578125" style="57" customWidth="1"/>
    <col min="14013" max="14013" width="11.28515625" style="57" customWidth="1"/>
    <col min="14014" max="14014" width="12.42578125" style="57" customWidth="1"/>
    <col min="14015" max="14015" width="11.28515625" style="57" customWidth="1"/>
    <col min="14016" max="14016" width="12.42578125" style="57" customWidth="1"/>
    <col min="14017" max="14017" width="11.28515625" style="57" customWidth="1"/>
    <col min="14018" max="14018" width="12.42578125" style="57" customWidth="1"/>
    <col min="14019" max="14019" width="11.28515625" style="57" customWidth="1"/>
    <col min="14020" max="14020" width="12.42578125" style="57" customWidth="1"/>
    <col min="14021" max="14021" width="11.28515625" style="57" customWidth="1"/>
    <col min="14022" max="14022" width="14.140625" style="57" customWidth="1"/>
    <col min="14023" max="14023" width="10.28515625" style="57" customWidth="1"/>
    <col min="14024" max="14024" width="17.140625" style="57" customWidth="1"/>
    <col min="14025" max="14025" width="12" style="57" customWidth="1"/>
    <col min="14026" max="14026" width="14.140625" style="57" customWidth="1"/>
    <col min="14027" max="14027" width="10.28515625" style="57" customWidth="1"/>
    <col min="14028" max="14028" width="17.140625" style="57" customWidth="1"/>
    <col min="14029" max="14029" width="12" style="57" customWidth="1"/>
    <col min="14030" max="14030" width="10.7109375" style="57" customWidth="1"/>
    <col min="14031" max="14033" width="0" style="57" hidden="1" customWidth="1"/>
    <col min="14034" max="14261" width="8.85546875" style="57"/>
    <col min="14262" max="14262" width="5.140625" style="57" customWidth="1"/>
    <col min="14263" max="14263" width="32.42578125" style="57" customWidth="1"/>
    <col min="14264" max="14266" width="10.28515625" style="57" customWidth="1"/>
    <col min="14267" max="14268" width="12.42578125" style="57" customWidth="1"/>
    <col min="14269" max="14269" width="11.28515625" style="57" customWidth="1"/>
    <col min="14270" max="14270" width="12.42578125" style="57" customWidth="1"/>
    <col min="14271" max="14271" width="11.28515625" style="57" customWidth="1"/>
    <col min="14272" max="14272" width="12.42578125" style="57" customWidth="1"/>
    <col min="14273" max="14273" width="11.28515625" style="57" customWidth="1"/>
    <col min="14274" max="14274" width="12.42578125" style="57" customWidth="1"/>
    <col min="14275" max="14275" width="11.28515625" style="57" customWidth="1"/>
    <col min="14276" max="14276" width="12.42578125" style="57" customWidth="1"/>
    <col min="14277" max="14277" width="11.28515625" style="57" customWidth="1"/>
    <col min="14278" max="14278" width="14.140625" style="57" customWidth="1"/>
    <col min="14279" max="14279" width="10.28515625" style="57" customWidth="1"/>
    <col min="14280" max="14280" width="17.140625" style="57" customWidth="1"/>
    <col min="14281" max="14281" width="12" style="57" customWidth="1"/>
    <col min="14282" max="14282" width="14.140625" style="57" customWidth="1"/>
    <col min="14283" max="14283" width="10.28515625" style="57" customWidth="1"/>
    <col min="14284" max="14284" width="17.140625" style="57" customWidth="1"/>
    <col min="14285" max="14285" width="12" style="57" customWidth="1"/>
    <col min="14286" max="14286" width="10.7109375" style="57" customWidth="1"/>
    <col min="14287" max="14289" width="0" style="57" hidden="1" customWidth="1"/>
    <col min="14290" max="14517" width="8.85546875" style="57"/>
    <col min="14518" max="14518" width="5.140625" style="57" customWidth="1"/>
    <col min="14519" max="14519" width="32.42578125" style="57" customWidth="1"/>
    <col min="14520" max="14522" width="10.28515625" style="57" customWidth="1"/>
    <col min="14523" max="14524" width="12.42578125" style="57" customWidth="1"/>
    <col min="14525" max="14525" width="11.28515625" style="57" customWidth="1"/>
    <col min="14526" max="14526" width="12.42578125" style="57" customWidth="1"/>
    <col min="14527" max="14527" width="11.28515625" style="57" customWidth="1"/>
    <col min="14528" max="14528" width="12.42578125" style="57" customWidth="1"/>
    <col min="14529" max="14529" width="11.28515625" style="57" customWidth="1"/>
    <col min="14530" max="14530" width="12.42578125" style="57" customWidth="1"/>
    <col min="14531" max="14531" width="11.28515625" style="57" customWidth="1"/>
    <col min="14532" max="14532" width="12.42578125" style="57" customWidth="1"/>
    <col min="14533" max="14533" width="11.28515625" style="57" customWidth="1"/>
    <col min="14534" max="14534" width="14.140625" style="57" customWidth="1"/>
    <col min="14535" max="14535" width="10.28515625" style="57" customWidth="1"/>
    <col min="14536" max="14536" width="17.140625" style="57" customWidth="1"/>
    <col min="14537" max="14537" width="12" style="57" customWidth="1"/>
    <col min="14538" max="14538" width="14.140625" style="57" customWidth="1"/>
    <col min="14539" max="14539" width="10.28515625" style="57" customWidth="1"/>
    <col min="14540" max="14540" width="17.140625" style="57" customWidth="1"/>
    <col min="14541" max="14541" width="12" style="57" customWidth="1"/>
    <col min="14542" max="14542" width="10.7109375" style="57" customWidth="1"/>
    <col min="14543" max="14545" width="0" style="57" hidden="1" customWidth="1"/>
    <col min="14546" max="14773" width="8.85546875" style="57"/>
    <col min="14774" max="14774" width="5.140625" style="57" customWidth="1"/>
    <col min="14775" max="14775" width="32.42578125" style="57" customWidth="1"/>
    <col min="14776" max="14778" width="10.28515625" style="57" customWidth="1"/>
    <col min="14779" max="14780" width="12.42578125" style="57" customWidth="1"/>
    <col min="14781" max="14781" width="11.28515625" style="57" customWidth="1"/>
    <col min="14782" max="14782" width="12.42578125" style="57" customWidth="1"/>
    <col min="14783" max="14783" width="11.28515625" style="57" customWidth="1"/>
    <col min="14784" max="14784" width="12.42578125" style="57" customWidth="1"/>
    <col min="14785" max="14785" width="11.28515625" style="57" customWidth="1"/>
    <col min="14786" max="14786" width="12.42578125" style="57" customWidth="1"/>
    <col min="14787" max="14787" width="11.28515625" style="57" customWidth="1"/>
    <col min="14788" max="14788" width="12.42578125" style="57" customWidth="1"/>
    <col min="14789" max="14789" width="11.28515625" style="57" customWidth="1"/>
    <col min="14790" max="14790" width="14.140625" style="57" customWidth="1"/>
    <col min="14791" max="14791" width="10.28515625" style="57" customWidth="1"/>
    <col min="14792" max="14792" width="17.140625" style="57" customWidth="1"/>
    <col min="14793" max="14793" width="12" style="57" customWidth="1"/>
    <col min="14794" max="14794" width="14.140625" style="57" customWidth="1"/>
    <col min="14795" max="14795" width="10.28515625" style="57" customWidth="1"/>
    <col min="14796" max="14796" width="17.140625" style="57" customWidth="1"/>
    <col min="14797" max="14797" width="12" style="57" customWidth="1"/>
    <col min="14798" max="14798" width="10.7109375" style="57" customWidth="1"/>
    <col min="14799" max="14801" width="0" style="57" hidden="1" customWidth="1"/>
    <col min="14802" max="15029" width="8.85546875" style="57"/>
    <col min="15030" max="15030" width="5.140625" style="57" customWidth="1"/>
    <col min="15031" max="15031" width="32.42578125" style="57" customWidth="1"/>
    <col min="15032" max="15034" width="10.28515625" style="57" customWidth="1"/>
    <col min="15035" max="15036" width="12.42578125" style="57" customWidth="1"/>
    <col min="15037" max="15037" width="11.28515625" style="57" customWidth="1"/>
    <col min="15038" max="15038" width="12.42578125" style="57" customWidth="1"/>
    <col min="15039" max="15039" width="11.28515625" style="57" customWidth="1"/>
    <col min="15040" max="15040" width="12.42578125" style="57" customWidth="1"/>
    <col min="15041" max="15041" width="11.28515625" style="57" customWidth="1"/>
    <col min="15042" max="15042" width="12.42578125" style="57" customWidth="1"/>
    <col min="15043" max="15043" width="11.28515625" style="57" customWidth="1"/>
    <col min="15044" max="15044" width="12.42578125" style="57" customWidth="1"/>
    <col min="15045" max="15045" width="11.28515625" style="57" customWidth="1"/>
    <col min="15046" max="15046" width="14.140625" style="57" customWidth="1"/>
    <col min="15047" max="15047" width="10.28515625" style="57" customWidth="1"/>
    <col min="15048" max="15048" width="17.140625" style="57" customWidth="1"/>
    <col min="15049" max="15049" width="12" style="57" customWidth="1"/>
    <col min="15050" max="15050" width="14.140625" style="57" customWidth="1"/>
    <col min="15051" max="15051" width="10.28515625" style="57" customWidth="1"/>
    <col min="15052" max="15052" width="17.140625" style="57" customWidth="1"/>
    <col min="15053" max="15053" width="12" style="57" customWidth="1"/>
    <col min="15054" max="15054" width="10.7109375" style="57" customWidth="1"/>
    <col min="15055" max="15057" width="0" style="57" hidden="1" customWidth="1"/>
    <col min="15058" max="15285" width="8.85546875" style="57"/>
    <col min="15286" max="15286" width="5.140625" style="57" customWidth="1"/>
    <col min="15287" max="15287" width="32.42578125" style="57" customWidth="1"/>
    <col min="15288" max="15290" width="10.28515625" style="57" customWidth="1"/>
    <col min="15291" max="15292" width="12.42578125" style="57" customWidth="1"/>
    <col min="15293" max="15293" width="11.28515625" style="57" customWidth="1"/>
    <col min="15294" max="15294" width="12.42578125" style="57" customWidth="1"/>
    <col min="15295" max="15295" width="11.28515625" style="57" customWidth="1"/>
    <col min="15296" max="15296" width="12.42578125" style="57" customWidth="1"/>
    <col min="15297" max="15297" width="11.28515625" style="57" customWidth="1"/>
    <col min="15298" max="15298" width="12.42578125" style="57" customWidth="1"/>
    <col min="15299" max="15299" width="11.28515625" style="57" customWidth="1"/>
    <col min="15300" max="15300" width="12.42578125" style="57" customWidth="1"/>
    <col min="15301" max="15301" width="11.28515625" style="57" customWidth="1"/>
    <col min="15302" max="15302" width="14.140625" style="57" customWidth="1"/>
    <col min="15303" max="15303" width="10.28515625" style="57" customWidth="1"/>
    <col min="15304" max="15304" width="17.140625" style="57" customWidth="1"/>
    <col min="15305" max="15305" width="12" style="57" customWidth="1"/>
    <col min="15306" max="15306" width="14.140625" style="57" customWidth="1"/>
    <col min="15307" max="15307" width="10.28515625" style="57" customWidth="1"/>
    <col min="15308" max="15308" width="17.140625" style="57" customWidth="1"/>
    <col min="15309" max="15309" width="12" style="57" customWidth="1"/>
    <col min="15310" max="15310" width="10.7109375" style="57" customWidth="1"/>
    <col min="15311" max="15313" width="0" style="57" hidden="1" customWidth="1"/>
    <col min="15314" max="15541" width="8.85546875" style="57"/>
    <col min="15542" max="15542" width="5.140625" style="57" customWidth="1"/>
    <col min="15543" max="15543" width="32.42578125" style="57" customWidth="1"/>
    <col min="15544" max="15546" width="10.28515625" style="57" customWidth="1"/>
    <col min="15547" max="15548" width="12.42578125" style="57" customWidth="1"/>
    <col min="15549" max="15549" width="11.28515625" style="57" customWidth="1"/>
    <col min="15550" max="15550" width="12.42578125" style="57" customWidth="1"/>
    <col min="15551" max="15551" width="11.28515625" style="57" customWidth="1"/>
    <col min="15552" max="15552" width="12.42578125" style="57" customWidth="1"/>
    <col min="15553" max="15553" width="11.28515625" style="57" customWidth="1"/>
    <col min="15554" max="15554" width="12.42578125" style="57" customWidth="1"/>
    <col min="15555" max="15555" width="11.28515625" style="57" customWidth="1"/>
    <col min="15556" max="15556" width="12.42578125" style="57" customWidth="1"/>
    <col min="15557" max="15557" width="11.28515625" style="57" customWidth="1"/>
    <col min="15558" max="15558" width="14.140625" style="57" customWidth="1"/>
    <col min="15559" max="15559" width="10.28515625" style="57" customWidth="1"/>
    <col min="15560" max="15560" width="17.140625" style="57" customWidth="1"/>
    <col min="15561" max="15561" width="12" style="57" customWidth="1"/>
    <col min="15562" max="15562" width="14.140625" style="57" customWidth="1"/>
    <col min="15563" max="15563" width="10.28515625" style="57" customWidth="1"/>
    <col min="15564" max="15564" width="17.140625" style="57" customWidth="1"/>
    <col min="15565" max="15565" width="12" style="57" customWidth="1"/>
    <col min="15566" max="15566" width="10.7109375" style="57" customWidth="1"/>
    <col min="15567" max="15569" width="0" style="57" hidden="1" customWidth="1"/>
    <col min="15570" max="15797" width="8.85546875" style="57"/>
    <col min="15798" max="15798" width="5.140625" style="57" customWidth="1"/>
    <col min="15799" max="15799" width="32.42578125" style="57" customWidth="1"/>
    <col min="15800" max="15802" width="10.28515625" style="57" customWidth="1"/>
    <col min="15803" max="15804" width="12.42578125" style="57" customWidth="1"/>
    <col min="15805" max="15805" width="11.28515625" style="57" customWidth="1"/>
    <col min="15806" max="15806" width="12.42578125" style="57" customWidth="1"/>
    <col min="15807" max="15807" width="11.28515625" style="57" customWidth="1"/>
    <col min="15808" max="15808" width="12.42578125" style="57" customWidth="1"/>
    <col min="15809" max="15809" width="11.28515625" style="57" customWidth="1"/>
    <col min="15810" max="15810" width="12.42578125" style="57" customWidth="1"/>
    <col min="15811" max="15811" width="11.28515625" style="57" customWidth="1"/>
    <col min="15812" max="15812" width="12.42578125" style="57" customWidth="1"/>
    <col min="15813" max="15813" width="11.28515625" style="57" customWidth="1"/>
    <col min="15814" max="15814" width="14.140625" style="57" customWidth="1"/>
    <col min="15815" max="15815" width="10.28515625" style="57" customWidth="1"/>
    <col min="15816" max="15816" width="17.140625" style="57" customWidth="1"/>
    <col min="15817" max="15817" width="12" style="57" customWidth="1"/>
    <col min="15818" max="15818" width="14.140625" style="57" customWidth="1"/>
    <col min="15819" max="15819" width="10.28515625" style="57" customWidth="1"/>
    <col min="15820" max="15820" width="17.140625" style="57" customWidth="1"/>
    <col min="15821" max="15821" width="12" style="57" customWidth="1"/>
    <col min="15822" max="15822" width="10.7109375" style="57" customWidth="1"/>
    <col min="15823" max="15825" width="0" style="57" hidden="1" customWidth="1"/>
    <col min="15826" max="16053" width="8.85546875" style="57"/>
    <col min="16054" max="16054" width="5.140625" style="57" customWidth="1"/>
    <col min="16055" max="16055" width="32.42578125" style="57" customWidth="1"/>
    <col min="16056" max="16058" width="10.28515625" style="57" customWidth="1"/>
    <col min="16059" max="16060" width="12.42578125" style="57" customWidth="1"/>
    <col min="16061" max="16061" width="11.28515625" style="57" customWidth="1"/>
    <col min="16062" max="16062" width="12.42578125" style="57" customWidth="1"/>
    <col min="16063" max="16063" width="11.28515625" style="57" customWidth="1"/>
    <col min="16064" max="16064" width="12.42578125" style="57" customWidth="1"/>
    <col min="16065" max="16065" width="11.28515625" style="57" customWidth="1"/>
    <col min="16066" max="16066" width="12.42578125" style="57" customWidth="1"/>
    <col min="16067" max="16067" width="11.28515625" style="57" customWidth="1"/>
    <col min="16068" max="16068" width="12.42578125" style="57" customWidth="1"/>
    <col min="16069" max="16069" width="11.28515625" style="57" customWidth="1"/>
    <col min="16070" max="16070" width="14.140625" style="57" customWidth="1"/>
    <col min="16071" max="16071" width="10.28515625" style="57" customWidth="1"/>
    <col min="16072" max="16072" width="17.140625" style="57" customWidth="1"/>
    <col min="16073" max="16073" width="12" style="57" customWidth="1"/>
    <col min="16074" max="16074" width="14.140625" style="57" customWidth="1"/>
    <col min="16075" max="16075" width="10.28515625" style="57" customWidth="1"/>
    <col min="16076" max="16076" width="17.140625" style="57" customWidth="1"/>
    <col min="16077" max="16077" width="12" style="57" customWidth="1"/>
    <col min="16078" max="16078" width="10.7109375" style="57" customWidth="1"/>
    <col min="16079" max="16081" width="0" style="57" hidden="1" customWidth="1"/>
    <col min="16082" max="16384" width="8.85546875" style="57"/>
  </cols>
  <sheetData>
    <row r="1" spans="1:32" ht="61.15" customHeight="1">
      <c r="B1" s="108" t="s">
        <v>212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</row>
    <row r="2" spans="1:32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32" s="58" customFormat="1" ht="33" customHeight="1">
      <c r="B3" s="105" t="s">
        <v>1</v>
      </c>
      <c r="C3" s="105" t="s">
        <v>2</v>
      </c>
      <c r="D3" s="105" t="s">
        <v>3</v>
      </c>
      <c r="E3" s="110" t="s">
        <v>24</v>
      </c>
      <c r="F3" s="106" t="s">
        <v>4</v>
      </c>
      <c r="G3" s="106"/>
      <c r="H3" s="106"/>
      <c r="I3" s="106" t="s">
        <v>5</v>
      </c>
      <c r="J3" s="106"/>
      <c r="K3" s="106" t="s">
        <v>6</v>
      </c>
      <c r="L3" s="106"/>
      <c r="M3" s="105" t="s">
        <v>7</v>
      </c>
      <c r="N3" s="59"/>
      <c r="O3" s="106" t="s">
        <v>5</v>
      </c>
      <c r="P3" s="106"/>
      <c r="Q3" s="106" t="s">
        <v>6</v>
      </c>
      <c r="R3" s="106"/>
      <c r="S3" s="105" t="s">
        <v>8</v>
      </c>
      <c r="T3" s="105" t="s">
        <v>104</v>
      </c>
      <c r="U3" s="106" t="s">
        <v>102</v>
      </c>
      <c r="V3" s="106"/>
      <c r="W3" s="106"/>
      <c r="X3" s="106"/>
      <c r="Y3" s="106"/>
      <c r="Z3" s="106"/>
      <c r="AA3" s="106"/>
      <c r="AB3" s="105" t="s">
        <v>136</v>
      </c>
      <c r="AC3" s="105" t="s">
        <v>9</v>
      </c>
      <c r="AD3" s="105" t="s">
        <v>10</v>
      </c>
      <c r="AF3" s="105" t="s">
        <v>10</v>
      </c>
    </row>
    <row r="4" spans="1:32" s="58" customFormat="1" ht="15" customHeight="1">
      <c r="B4" s="105"/>
      <c r="C4" s="105"/>
      <c r="D4" s="105"/>
      <c r="E4" s="110"/>
      <c r="F4" s="110" t="s">
        <v>11</v>
      </c>
      <c r="G4" s="106" t="s">
        <v>12</v>
      </c>
      <c r="H4" s="106"/>
      <c r="I4" s="106"/>
      <c r="J4" s="106"/>
      <c r="K4" s="106"/>
      <c r="L4" s="106"/>
      <c r="M4" s="105"/>
      <c r="N4" s="59"/>
      <c r="O4" s="106"/>
      <c r="P4" s="106"/>
      <c r="Q4" s="106"/>
      <c r="R4" s="106"/>
      <c r="S4" s="105"/>
      <c r="T4" s="105"/>
      <c r="U4" s="105" t="s">
        <v>103</v>
      </c>
      <c r="V4" s="60"/>
      <c r="W4" s="61"/>
      <c r="X4" s="61"/>
      <c r="Y4" s="61"/>
      <c r="Z4" s="61"/>
      <c r="AA4" s="107" t="s">
        <v>111</v>
      </c>
      <c r="AB4" s="105"/>
      <c r="AC4" s="105"/>
      <c r="AD4" s="105"/>
      <c r="AF4" s="105"/>
    </row>
    <row r="5" spans="1:32" s="58" customFormat="1" ht="53.45" customHeight="1">
      <c r="B5" s="105"/>
      <c r="C5" s="105"/>
      <c r="D5" s="105"/>
      <c r="E5" s="110"/>
      <c r="F5" s="110"/>
      <c r="G5" s="105" t="s">
        <v>13</v>
      </c>
      <c r="H5" s="105" t="s">
        <v>111</v>
      </c>
      <c r="I5" s="105" t="s">
        <v>15</v>
      </c>
      <c r="J5" s="105" t="s">
        <v>14</v>
      </c>
      <c r="K5" s="105" t="s">
        <v>16</v>
      </c>
      <c r="L5" s="105" t="s">
        <v>14</v>
      </c>
      <c r="M5" s="105"/>
      <c r="N5" s="59"/>
      <c r="O5" s="105" t="s">
        <v>15</v>
      </c>
      <c r="P5" s="105" t="s">
        <v>14</v>
      </c>
      <c r="Q5" s="105" t="s">
        <v>16</v>
      </c>
      <c r="R5" s="105" t="s">
        <v>14</v>
      </c>
      <c r="S5" s="105"/>
      <c r="T5" s="105"/>
      <c r="U5" s="105"/>
      <c r="V5" s="60"/>
      <c r="W5" s="61" t="s">
        <v>17</v>
      </c>
      <c r="X5" s="61" t="s">
        <v>19</v>
      </c>
      <c r="Y5" s="61" t="s">
        <v>59</v>
      </c>
      <c r="Z5" s="61" t="s">
        <v>18</v>
      </c>
      <c r="AA5" s="107"/>
      <c r="AB5" s="105"/>
      <c r="AC5" s="105"/>
      <c r="AD5" s="105"/>
      <c r="AF5" s="105"/>
    </row>
    <row r="6" spans="1:32" s="62" customFormat="1" ht="31.9" hidden="1" customHeight="1">
      <c r="B6" s="105"/>
      <c r="C6" s="105"/>
      <c r="D6" s="105"/>
      <c r="E6" s="110"/>
      <c r="F6" s="110"/>
      <c r="G6" s="105"/>
      <c r="H6" s="105"/>
      <c r="I6" s="105"/>
      <c r="J6" s="105"/>
      <c r="K6" s="105"/>
      <c r="L6" s="105"/>
      <c r="M6" s="105"/>
      <c r="N6" s="63"/>
      <c r="O6" s="105"/>
      <c r="P6" s="105"/>
      <c r="Q6" s="105"/>
      <c r="R6" s="105"/>
      <c r="S6" s="105"/>
      <c r="T6" s="105"/>
      <c r="U6" s="105"/>
      <c r="V6" s="64"/>
      <c r="W6" s="65"/>
      <c r="X6" s="65"/>
      <c r="Y6" s="65"/>
      <c r="Z6" s="65"/>
      <c r="AA6" s="107"/>
      <c r="AB6" s="105"/>
      <c r="AC6" s="105"/>
      <c r="AD6" s="105"/>
      <c r="AF6" s="105"/>
    </row>
    <row r="7" spans="1:32" s="66" customFormat="1" ht="33.6" customHeight="1">
      <c r="B7" s="67"/>
      <c r="C7" s="68" t="s">
        <v>124</v>
      </c>
      <c r="D7" s="67"/>
      <c r="E7" s="69"/>
      <c r="F7" s="69"/>
      <c r="G7" s="70">
        <f t="shared" ref="G7:AB7" si="0">G8+G34</f>
        <v>112350</v>
      </c>
      <c r="H7" s="70">
        <f t="shared" si="0"/>
        <v>86585</v>
      </c>
      <c r="I7" s="70">
        <f t="shared" si="0"/>
        <v>0</v>
      </c>
      <c r="J7" s="70">
        <f t="shared" si="0"/>
        <v>0</v>
      </c>
      <c r="K7" s="70">
        <f t="shared" si="0"/>
        <v>0</v>
      </c>
      <c r="L7" s="70">
        <f t="shared" si="0"/>
        <v>0</v>
      </c>
      <c r="M7" s="70">
        <f t="shared" si="0"/>
        <v>0</v>
      </c>
      <c r="N7" s="70">
        <f t="shared" si="0"/>
        <v>0</v>
      </c>
      <c r="O7" s="70">
        <f t="shared" si="0"/>
        <v>0</v>
      </c>
      <c r="P7" s="70">
        <f t="shared" si="0"/>
        <v>0</v>
      </c>
      <c r="Q7" s="70">
        <f t="shared" si="0"/>
        <v>0</v>
      </c>
      <c r="R7" s="70">
        <f t="shared" si="0"/>
        <v>0</v>
      </c>
      <c r="S7" s="70">
        <f t="shared" si="0"/>
        <v>0</v>
      </c>
      <c r="T7" s="70">
        <f t="shared" si="0"/>
        <v>10156</v>
      </c>
      <c r="U7" s="70">
        <f t="shared" si="0"/>
        <v>10156</v>
      </c>
      <c r="V7" s="70">
        <f t="shared" si="0"/>
        <v>14250</v>
      </c>
      <c r="W7" s="70">
        <f t="shared" si="0"/>
        <v>1906</v>
      </c>
      <c r="X7" s="70">
        <f t="shared" si="0"/>
        <v>0</v>
      </c>
      <c r="Y7" s="70">
        <f t="shared" si="0"/>
        <v>222.69652686762777</v>
      </c>
      <c r="Z7" s="70">
        <f t="shared" si="0"/>
        <v>14250</v>
      </c>
      <c r="AA7" s="70">
        <f t="shared" si="0"/>
        <v>10156</v>
      </c>
      <c r="AB7" s="70">
        <f t="shared" si="0"/>
        <v>33073</v>
      </c>
      <c r="AC7" s="71"/>
      <c r="AD7" s="67"/>
      <c r="AF7" s="72"/>
    </row>
    <row r="8" spans="1:32" s="66" customFormat="1" ht="33.6" customHeight="1">
      <c r="B8" s="73" t="s">
        <v>44</v>
      </c>
      <c r="C8" s="68" t="s">
        <v>125</v>
      </c>
      <c r="D8" s="67"/>
      <c r="E8" s="69"/>
      <c r="F8" s="69"/>
      <c r="G8" s="70">
        <f>G9+G10</f>
        <v>47100</v>
      </c>
      <c r="H8" s="70">
        <f t="shared" ref="H8:AB8" si="1">H9+H10</f>
        <v>44135</v>
      </c>
      <c r="I8" s="70">
        <f t="shared" si="1"/>
        <v>0</v>
      </c>
      <c r="J8" s="70">
        <f t="shared" si="1"/>
        <v>0</v>
      </c>
      <c r="K8" s="70">
        <f t="shared" si="1"/>
        <v>0</v>
      </c>
      <c r="L8" s="70">
        <f t="shared" si="1"/>
        <v>0</v>
      </c>
      <c r="M8" s="70">
        <f t="shared" si="1"/>
        <v>0</v>
      </c>
      <c r="N8" s="70">
        <f t="shared" si="1"/>
        <v>0</v>
      </c>
      <c r="O8" s="70">
        <f t="shared" si="1"/>
        <v>0</v>
      </c>
      <c r="P8" s="70">
        <f t="shared" si="1"/>
        <v>0</v>
      </c>
      <c r="Q8" s="70">
        <f t="shared" si="1"/>
        <v>0</v>
      </c>
      <c r="R8" s="70">
        <f t="shared" si="1"/>
        <v>0</v>
      </c>
      <c r="S8" s="70">
        <f t="shared" si="1"/>
        <v>0</v>
      </c>
      <c r="T8" s="70">
        <f t="shared" si="1"/>
        <v>2110</v>
      </c>
      <c r="U8" s="70">
        <f t="shared" si="1"/>
        <v>2110</v>
      </c>
      <c r="V8" s="70">
        <f t="shared" si="1"/>
        <v>8060</v>
      </c>
      <c r="W8" s="70">
        <f t="shared" si="1"/>
        <v>371</v>
      </c>
      <c r="X8" s="70">
        <f t="shared" si="1"/>
        <v>0</v>
      </c>
      <c r="Y8" s="70">
        <f t="shared" si="1"/>
        <v>64.2</v>
      </c>
      <c r="Z8" s="70">
        <f t="shared" si="1"/>
        <v>8060</v>
      </c>
      <c r="AA8" s="70">
        <f t="shared" si="1"/>
        <v>2110</v>
      </c>
      <c r="AB8" s="70">
        <f t="shared" si="1"/>
        <v>20073</v>
      </c>
      <c r="AC8" s="71"/>
      <c r="AD8" s="67"/>
      <c r="AF8" s="72"/>
    </row>
    <row r="9" spans="1:32" s="66" customFormat="1" ht="29.45" customHeight="1">
      <c r="B9" s="73" t="s">
        <v>126</v>
      </c>
      <c r="C9" s="74" t="s">
        <v>42</v>
      </c>
      <c r="D9" s="67"/>
      <c r="E9" s="69"/>
      <c r="F9" s="69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0">
        <v>1000</v>
      </c>
      <c r="W9" s="70"/>
      <c r="X9" s="70"/>
      <c r="Y9" s="76"/>
      <c r="Z9" s="70">
        <v>1000</v>
      </c>
      <c r="AA9" s="70"/>
      <c r="AB9" s="70">
        <v>1000</v>
      </c>
      <c r="AC9" s="67"/>
      <c r="AD9" s="67"/>
      <c r="AF9" s="72"/>
    </row>
    <row r="10" spans="1:32" s="66" customFormat="1" ht="30" customHeight="1">
      <c r="B10" s="73" t="s">
        <v>127</v>
      </c>
      <c r="C10" s="74" t="s">
        <v>43</v>
      </c>
      <c r="D10" s="67"/>
      <c r="E10" s="69"/>
      <c r="F10" s="69"/>
      <c r="G10" s="70">
        <f>SUM(G11:G33)/2</f>
        <v>47100</v>
      </c>
      <c r="H10" s="70">
        <f t="shared" ref="H10:AB10" si="2">SUM(H11:H33)/2</f>
        <v>44135</v>
      </c>
      <c r="I10" s="70">
        <f t="shared" si="2"/>
        <v>0</v>
      </c>
      <c r="J10" s="70">
        <f t="shared" si="2"/>
        <v>0</v>
      </c>
      <c r="K10" s="70">
        <f t="shared" si="2"/>
        <v>0</v>
      </c>
      <c r="L10" s="70">
        <f t="shared" si="2"/>
        <v>0</v>
      </c>
      <c r="M10" s="70">
        <f t="shared" si="2"/>
        <v>0</v>
      </c>
      <c r="N10" s="70">
        <f t="shared" si="2"/>
        <v>0</v>
      </c>
      <c r="O10" s="70">
        <f t="shared" si="2"/>
        <v>0</v>
      </c>
      <c r="P10" s="70">
        <f t="shared" si="2"/>
        <v>0</v>
      </c>
      <c r="Q10" s="70">
        <f t="shared" si="2"/>
        <v>0</v>
      </c>
      <c r="R10" s="70">
        <f t="shared" si="2"/>
        <v>0</v>
      </c>
      <c r="S10" s="70">
        <f t="shared" si="2"/>
        <v>0</v>
      </c>
      <c r="T10" s="70">
        <f t="shared" si="2"/>
        <v>2110</v>
      </c>
      <c r="U10" s="70">
        <f t="shared" si="2"/>
        <v>2110</v>
      </c>
      <c r="V10" s="70">
        <f t="shared" si="2"/>
        <v>7060</v>
      </c>
      <c r="W10" s="70">
        <f t="shared" si="2"/>
        <v>371</v>
      </c>
      <c r="X10" s="70">
        <f t="shared" si="2"/>
        <v>0</v>
      </c>
      <c r="Y10" s="70">
        <f t="shared" si="2"/>
        <v>64.2</v>
      </c>
      <c r="Z10" s="70">
        <f t="shared" si="2"/>
        <v>7060</v>
      </c>
      <c r="AA10" s="70">
        <f t="shared" si="2"/>
        <v>2110</v>
      </c>
      <c r="AB10" s="70">
        <f t="shared" si="2"/>
        <v>19073</v>
      </c>
      <c r="AC10" s="67"/>
      <c r="AD10" s="67"/>
      <c r="AF10" s="72"/>
    </row>
    <row r="11" spans="1:32" s="66" customFormat="1" ht="30.6" customHeight="1">
      <c r="B11" s="73" t="s">
        <v>20</v>
      </c>
      <c r="C11" s="77" t="s">
        <v>23</v>
      </c>
      <c r="D11" s="67"/>
      <c r="E11" s="69"/>
      <c r="F11" s="69"/>
      <c r="G11" s="70">
        <f>G12</f>
        <v>3500</v>
      </c>
      <c r="H11" s="70">
        <f t="shared" ref="H11:AB11" si="3">H12</f>
        <v>3500</v>
      </c>
      <c r="I11" s="70">
        <f t="shared" si="3"/>
        <v>0</v>
      </c>
      <c r="J11" s="70">
        <f t="shared" si="3"/>
        <v>0</v>
      </c>
      <c r="K11" s="70">
        <f t="shared" si="3"/>
        <v>0</v>
      </c>
      <c r="L11" s="70">
        <f t="shared" si="3"/>
        <v>0</v>
      </c>
      <c r="M11" s="70">
        <f t="shared" si="3"/>
        <v>0</v>
      </c>
      <c r="N11" s="70">
        <f t="shared" si="3"/>
        <v>0</v>
      </c>
      <c r="O11" s="70">
        <f t="shared" si="3"/>
        <v>0</v>
      </c>
      <c r="P11" s="70">
        <f t="shared" si="3"/>
        <v>0</v>
      </c>
      <c r="Q11" s="70">
        <f t="shared" si="3"/>
        <v>0</v>
      </c>
      <c r="R11" s="70">
        <f t="shared" si="3"/>
        <v>0</v>
      </c>
      <c r="S11" s="70">
        <f t="shared" si="3"/>
        <v>0</v>
      </c>
      <c r="T11" s="70">
        <f t="shared" si="3"/>
        <v>0</v>
      </c>
      <c r="U11" s="70">
        <f t="shared" si="3"/>
        <v>0</v>
      </c>
      <c r="V11" s="70">
        <f t="shared" si="3"/>
        <v>950</v>
      </c>
      <c r="W11" s="70">
        <f t="shared" si="3"/>
        <v>0</v>
      </c>
      <c r="X11" s="70">
        <f t="shared" si="3"/>
        <v>0</v>
      </c>
      <c r="Y11" s="70">
        <f t="shared" si="3"/>
        <v>0</v>
      </c>
      <c r="Z11" s="70">
        <f t="shared" si="3"/>
        <v>950</v>
      </c>
      <c r="AA11" s="70">
        <f t="shared" si="3"/>
        <v>0</v>
      </c>
      <c r="AB11" s="70">
        <f t="shared" si="3"/>
        <v>1550</v>
      </c>
      <c r="AC11" s="67"/>
      <c r="AD11" s="67"/>
      <c r="AF11" s="72"/>
    </row>
    <row r="12" spans="1:32" s="66" customFormat="1" ht="37.5">
      <c r="B12" s="67">
        <v>1</v>
      </c>
      <c r="C12" s="78" t="s">
        <v>22</v>
      </c>
      <c r="D12" s="67" t="s">
        <v>69</v>
      </c>
      <c r="E12" s="69" t="s">
        <v>29</v>
      </c>
      <c r="F12" s="69" t="s">
        <v>112</v>
      </c>
      <c r="G12" s="79">
        <v>3500</v>
      </c>
      <c r="H12" s="79">
        <v>3500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>
        <v>950</v>
      </c>
      <c r="W12" s="79"/>
      <c r="X12" s="79"/>
      <c r="Y12" s="76"/>
      <c r="Z12" s="79">
        <v>950</v>
      </c>
      <c r="AA12" s="79"/>
      <c r="AB12" s="80">
        <v>1550</v>
      </c>
      <c r="AC12" s="79" t="s">
        <v>214</v>
      </c>
      <c r="AD12" s="72"/>
      <c r="AF12" s="72"/>
    </row>
    <row r="13" spans="1:32" s="66" customFormat="1" ht="29.45" customHeight="1">
      <c r="A13" s="67"/>
      <c r="B13" s="73" t="s">
        <v>21</v>
      </c>
      <c r="C13" s="77" t="s">
        <v>26</v>
      </c>
      <c r="D13" s="67"/>
      <c r="E13" s="69"/>
      <c r="F13" s="69"/>
      <c r="G13" s="81">
        <f t="shared" ref="G13:AB13" si="4">SUM(G14:G16)</f>
        <v>19100</v>
      </c>
      <c r="H13" s="81">
        <f t="shared" si="4"/>
        <v>17975</v>
      </c>
      <c r="I13" s="81">
        <f t="shared" si="4"/>
        <v>0</v>
      </c>
      <c r="J13" s="81">
        <f t="shared" si="4"/>
        <v>0</v>
      </c>
      <c r="K13" s="81">
        <f t="shared" si="4"/>
        <v>0</v>
      </c>
      <c r="L13" s="81">
        <f t="shared" si="4"/>
        <v>0</v>
      </c>
      <c r="M13" s="81">
        <f t="shared" si="4"/>
        <v>0</v>
      </c>
      <c r="N13" s="81">
        <f t="shared" si="4"/>
        <v>0</v>
      </c>
      <c r="O13" s="81">
        <f t="shared" si="4"/>
        <v>0</v>
      </c>
      <c r="P13" s="81">
        <f t="shared" si="4"/>
        <v>0</v>
      </c>
      <c r="Q13" s="81">
        <f t="shared" si="4"/>
        <v>0</v>
      </c>
      <c r="R13" s="81">
        <f t="shared" si="4"/>
        <v>0</v>
      </c>
      <c r="S13" s="81">
        <f t="shared" si="4"/>
        <v>0</v>
      </c>
      <c r="T13" s="81">
        <f t="shared" si="4"/>
        <v>140</v>
      </c>
      <c r="U13" s="81">
        <f t="shared" si="4"/>
        <v>140</v>
      </c>
      <c r="V13" s="81">
        <f t="shared" si="4"/>
        <v>2000</v>
      </c>
      <c r="W13" s="81">
        <f t="shared" si="4"/>
        <v>0</v>
      </c>
      <c r="X13" s="81">
        <f t="shared" si="4"/>
        <v>0</v>
      </c>
      <c r="Y13" s="81">
        <f t="shared" si="4"/>
        <v>0</v>
      </c>
      <c r="Z13" s="81">
        <f t="shared" si="4"/>
        <v>2000</v>
      </c>
      <c r="AA13" s="81">
        <f t="shared" si="4"/>
        <v>140</v>
      </c>
      <c r="AB13" s="82">
        <f t="shared" si="4"/>
        <v>6210</v>
      </c>
      <c r="AC13" s="79"/>
      <c r="AD13" s="72"/>
      <c r="AF13" s="72"/>
    </row>
    <row r="14" spans="1:32" s="66" customFormat="1" ht="43.15" customHeight="1">
      <c r="A14" s="67"/>
      <c r="B14" s="67">
        <v>1</v>
      </c>
      <c r="C14" s="83" t="s">
        <v>40</v>
      </c>
      <c r="D14" s="67" t="s">
        <v>64</v>
      </c>
      <c r="E14" s="69" t="s">
        <v>28</v>
      </c>
      <c r="F14" s="69" t="s">
        <v>123</v>
      </c>
      <c r="G14" s="4">
        <v>11000</v>
      </c>
      <c r="H14" s="4">
        <v>11000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>
        <v>2000</v>
      </c>
      <c r="W14" s="79"/>
      <c r="X14" s="79"/>
      <c r="Y14" s="76">
        <f t="shared" ref="Y14:Y33" si="5">W14/V14*100</f>
        <v>0</v>
      </c>
      <c r="Z14" s="79">
        <v>2000</v>
      </c>
      <c r="AA14" s="79"/>
      <c r="AB14" s="80">
        <f>1950+2000</f>
        <v>3950</v>
      </c>
      <c r="AC14" s="79" t="s">
        <v>214</v>
      </c>
      <c r="AD14" s="72"/>
      <c r="AF14" s="72"/>
    </row>
    <row r="15" spans="1:32" s="66" customFormat="1" ht="56.25">
      <c r="A15" s="67"/>
      <c r="B15" s="67">
        <v>2</v>
      </c>
      <c r="C15" s="83" t="s">
        <v>105</v>
      </c>
      <c r="D15" s="67" t="s">
        <v>66</v>
      </c>
      <c r="E15" s="69" t="s">
        <v>29</v>
      </c>
      <c r="F15" s="69" t="s">
        <v>112</v>
      </c>
      <c r="G15" s="79">
        <v>6300</v>
      </c>
      <c r="H15" s="79">
        <v>5600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>
        <f t="shared" ref="T15:T16" si="6">U15</f>
        <v>90</v>
      </c>
      <c r="U15" s="79">
        <v>90</v>
      </c>
      <c r="V15" s="79">
        <v>0</v>
      </c>
      <c r="W15" s="79"/>
      <c r="X15" s="79"/>
      <c r="Y15" s="76"/>
      <c r="Z15" s="79">
        <v>0</v>
      </c>
      <c r="AA15" s="79">
        <v>90</v>
      </c>
      <c r="AB15" s="80">
        <f>1900-90</f>
        <v>1810</v>
      </c>
      <c r="AC15" s="79" t="s">
        <v>96</v>
      </c>
      <c r="AD15" s="72"/>
      <c r="AF15" s="72"/>
    </row>
    <row r="16" spans="1:32" s="66" customFormat="1" ht="61.9" customHeight="1">
      <c r="A16" s="67"/>
      <c r="B16" s="67">
        <v>3</v>
      </c>
      <c r="C16" s="83" t="s">
        <v>98</v>
      </c>
      <c r="D16" s="67" t="s">
        <v>71</v>
      </c>
      <c r="E16" s="69" t="s">
        <v>29</v>
      </c>
      <c r="F16" s="69" t="s">
        <v>115</v>
      </c>
      <c r="G16" s="79">
        <v>1800</v>
      </c>
      <c r="H16" s="79">
        <v>1375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>
        <f t="shared" si="6"/>
        <v>50</v>
      </c>
      <c r="U16" s="79">
        <v>50</v>
      </c>
      <c r="V16" s="79">
        <v>0</v>
      </c>
      <c r="W16" s="79"/>
      <c r="X16" s="79"/>
      <c r="Y16" s="76"/>
      <c r="Z16" s="79">
        <v>0</v>
      </c>
      <c r="AA16" s="79">
        <v>50</v>
      </c>
      <c r="AB16" s="80">
        <f>500-50</f>
        <v>450</v>
      </c>
      <c r="AC16" s="79" t="s">
        <v>91</v>
      </c>
      <c r="AD16" s="72"/>
      <c r="AF16" s="72"/>
    </row>
    <row r="17" spans="1:34" s="66" customFormat="1" ht="27.6" customHeight="1">
      <c r="A17" s="67"/>
      <c r="B17" s="84" t="s">
        <v>50</v>
      </c>
      <c r="C17" s="77" t="s">
        <v>51</v>
      </c>
      <c r="D17" s="67"/>
      <c r="E17" s="69"/>
      <c r="F17" s="69"/>
      <c r="G17" s="85">
        <f t="shared" ref="G17:U17" si="7">SUM(G18:G18)</f>
        <v>1700</v>
      </c>
      <c r="H17" s="85">
        <f t="shared" si="7"/>
        <v>960</v>
      </c>
      <c r="I17" s="85">
        <f t="shared" si="7"/>
        <v>0</v>
      </c>
      <c r="J17" s="85">
        <f t="shared" si="7"/>
        <v>0</v>
      </c>
      <c r="K17" s="85">
        <f t="shared" si="7"/>
        <v>0</v>
      </c>
      <c r="L17" s="85">
        <f t="shared" si="7"/>
        <v>0</v>
      </c>
      <c r="M17" s="85">
        <f t="shared" si="7"/>
        <v>0</v>
      </c>
      <c r="N17" s="85">
        <f t="shared" si="7"/>
        <v>0</v>
      </c>
      <c r="O17" s="85">
        <f t="shared" si="7"/>
        <v>0</v>
      </c>
      <c r="P17" s="85">
        <f t="shared" si="7"/>
        <v>0</v>
      </c>
      <c r="Q17" s="85">
        <f t="shared" si="7"/>
        <v>0</v>
      </c>
      <c r="R17" s="85">
        <f t="shared" si="7"/>
        <v>0</v>
      </c>
      <c r="S17" s="85">
        <f t="shared" si="7"/>
        <v>0</v>
      </c>
      <c r="T17" s="85">
        <f t="shared" si="7"/>
        <v>40</v>
      </c>
      <c r="U17" s="85">
        <f t="shared" si="7"/>
        <v>40</v>
      </c>
      <c r="V17" s="85">
        <f t="shared" ref="V17:AA17" si="8">SUM(V18:V18)</f>
        <v>810</v>
      </c>
      <c r="W17" s="85">
        <f t="shared" si="8"/>
        <v>0</v>
      </c>
      <c r="X17" s="85">
        <f t="shared" si="8"/>
        <v>0</v>
      </c>
      <c r="Y17" s="85">
        <f t="shared" si="8"/>
        <v>0</v>
      </c>
      <c r="Z17" s="85">
        <f t="shared" si="8"/>
        <v>810</v>
      </c>
      <c r="AA17" s="85">
        <f t="shared" si="8"/>
        <v>40</v>
      </c>
      <c r="AB17" s="85">
        <f>SUM(AB18:AB18)</f>
        <v>770</v>
      </c>
      <c r="AC17" s="79"/>
      <c r="AD17" s="72"/>
      <c r="AF17" s="72"/>
    </row>
    <row r="18" spans="1:34" s="66" customFormat="1" ht="37.5">
      <c r="A18" s="67"/>
      <c r="B18" s="86" t="s">
        <v>52</v>
      </c>
      <c r="C18" s="83" t="s">
        <v>55</v>
      </c>
      <c r="D18" s="67" t="s">
        <v>68</v>
      </c>
      <c r="E18" s="69" t="s">
        <v>29</v>
      </c>
      <c r="F18" s="69" t="s">
        <v>113</v>
      </c>
      <c r="G18" s="1">
        <v>1700</v>
      </c>
      <c r="H18" s="1">
        <v>960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>
        <v>40</v>
      </c>
      <c r="U18" s="79">
        <v>40</v>
      </c>
      <c r="V18" s="79">
        <v>810</v>
      </c>
      <c r="W18" s="79"/>
      <c r="X18" s="87"/>
      <c r="Y18" s="76">
        <f t="shared" si="5"/>
        <v>0</v>
      </c>
      <c r="Z18" s="79">
        <f t="shared" ref="Z18" si="9">V18</f>
        <v>810</v>
      </c>
      <c r="AA18" s="79">
        <v>40</v>
      </c>
      <c r="AB18" s="80">
        <f>810-40</f>
        <v>770</v>
      </c>
      <c r="AC18" s="79" t="s">
        <v>95</v>
      </c>
      <c r="AD18" s="72"/>
      <c r="AF18" s="72"/>
    </row>
    <row r="19" spans="1:34" s="66" customFormat="1" ht="30.6" customHeight="1">
      <c r="A19" s="67"/>
      <c r="B19" s="73" t="s">
        <v>48</v>
      </c>
      <c r="C19" s="77" t="s">
        <v>45</v>
      </c>
      <c r="D19" s="67"/>
      <c r="E19" s="69"/>
      <c r="F19" s="69"/>
      <c r="G19" s="81">
        <f t="shared" ref="G19:AG19" si="10">SUM(G20:G27)</f>
        <v>8450</v>
      </c>
      <c r="H19" s="81">
        <f t="shared" si="10"/>
        <v>8350</v>
      </c>
      <c r="I19" s="81">
        <f t="shared" si="10"/>
        <v>0</v>
      </c>
      <c r="J19" s="81">
        <f t="shared" si="10"/>
        <v>0</v>
      </c>
      <c r="K19" s="81">
        <f t="shared" si="10"/>
        <v>0</v>
      </c>
      <c r="L19" s="81">
        <f t="shared" si="10"/>
        <v>0</v>
      </c>
      <c r="M19" s="81">
        <f t="shared" si="10"/>
        <v>0</v>
      </c>
      <c r="N19" s="81">
        <f t="shared" si="10"/>
        <v>0</v>
      </c>
      <c r="O19" s="81">
        <f t="shared" si="10"/>
        <v>0</v>
      </c>
      <c r="P19" s="81">
        <f t="shared" si="10"/>
        <v>0</v>
      </c>
      <c r="Q19" s="81">
        <f t="shared" si="10"/>
        <v>0</v>
      </c>
      <c r="R19" s="81">
        <f t="shared" si="10"/>
        <v>0</v>
      </c>
      <c r="S19" s="81">
        <f t="shared" si="10"/>
        <v>0</v>
      </c>
      <c r="T19" s="81">
        <f t="shared" si="10"/>
        <v>1760</v>
      </c>
      <c r="U19" s="81">
        <f t="shared" si="10"/>
        <v>1760</v>
      </c>
      <c r="V19" s="81">
        <f t="shared" si="10"/>
        <v>1500</v>
      </c>
      <c r="W19" s="81">
        <f t="shared" si="10"/>
        <v>371</v>
      </c>
      <c r="X19" s="81">
        <f t="shared" si="10"/>
        <v>0</v>
      </c>
      <c r="Y19" s="81">
        <f t="shared" si="10"/>
        <v>64.2</v>
      </c>
      <c r="Z19" s="81">
        <f t="shared" si="10"/>
        <v>1500</v>
      </c>
      <c r="AA19" s="81">
        <f t="shared" si="10"/>
        <v>1760</v>
      </c>
      <c r="AB19" s="82">
        <f t="shared" si="10"/>
        <v>5290</v>
      </c>
      <c r="AC19" s="81">
        <f t="shared" si="10"/>
        <v>0</v>
      </c>
      <c r="AD19" s="88">
        <f t="shared" si="10"/>
        <v>0</v>
      </c>
      <c r="AE19" s="88">
        <f t="shared" si="10"/>
        <v>0</v>
      </c>
      <c r="AF19" s="88">
        <f t="shared" si="10"/>
        <v>0</v>
      </c>
      <c r="AG19" s="88">
        <f t="shared" si="10"/>
        <v>0</v>
      </c>
      <c r="AH19" s="89"/>
    </row>
    <row r="20" spans="1:34" s="66" customFormat="1" ht="56.25">
      <c r="A20" s="67"/>
      <c r="B20" s="86" t="s">
        <v>52</v>
      </c>
      <c r="C20" s="87" t="s">
        <v>38</v>
      </c>
      <c r="D20" s="67" t="s">
        <v>64</v>
      </c>
      <c r="E20" s="69" t="s">
        <v>25</v>
      </c>
      <c r="F20" s="90" t="s">
        <v>121</v>
      </c>
      <c r="G20" s="4">
        <v>2000</v>
      </c>
      <c r="H20" s="4">
        <v>2000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>
        <f>U20</f>
        <v>1000</v>
      </c>
      <c r="U20" s="79">
        <v>1000</v>
      </c>
      <c r="V20" s="79">
        <v>1000</v>
      </c>
      <c r="W20" s="79">
        <v>100</v>
      </c>
      <c r="X20" s="79"/>
      <c r="Y20" s="76">
        <f t="shared" si="5"/>
        <v>10</v>
      </c>
      <c r="Z20" s="79">
        <v>1000</v>
      </c>
      <c r="AA20" s="79">
        <v>1000</v>
      </c>
      <c r="AB20" s="80">
        <v>1000</v>
      </c>
      <c r="AC20" s="79" t="s">
        <v>214</v>
      </c>
      <c r="AD20" s="72"/>
      <c r="AF20" s="72"/>
    </row>
    <row r="21" spans="1:34" s="66" customFormat="1" ht="37.5">
      <c r="A21" s="67"/>
      <c r="B21" s="86" t="s">
        <v>53</v>
      </c>
      <c r="C21" s="87" t="s">
        <v>39</v>
      </c>
      <c r="D21" s="67" t="s">
        <v>75</v>
      </c>
      <c r="E21" s="69" t="s">
        <v>25</v>
      </c>
      <c r="F21" s="90" t="s">
        <v>122</v>
      </c>
      <c r="G21" s="4">
        <v>850</v>
      </c>
      <c r="H21" s="4">
        <v>850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>
        <f t="shared" ref="T21:T27" si="11">U21</f>
        <v>500</v>
      </c>
      <c r="U21" s="79">
        <v>500</v>
      </c>
      <c r="V21" s="79">
        <v>500</v>
      </c>
      <c r="W21" s="79">
        <v>271</v>
      </c>
      <c r="X21" s="79"/>
      <c r="Y21" s="76">
        <f t="shared" si="5"/>
        <v>54.2</v>
      </c>
      <c r="Z21" s="79">
        <v>500</v>
      </c>
      <c r="AA21" s="79">
        <v>500</v>
      </c>
      <c r="AB21" s="80">
        <v>350</v>
      </c>
      <c r="AC21" s="79" t="s">
        <v>92</v>
      </c>
      <c r="AD21" s="72"/>
      <c r="AF21" s="72"/>
    </row>
    <row r="22" spans="1:34" s="66" customFormat="1" ht="36.6" customHeight="1">
      <c r="A22" s="67"/>
      <c r="B22" s="86" t="s">
        <v>54</v>
      </c>
      <c r="C22" s="87" t="s">
        <v>134</v>
      </c>
      <c r="D22" s="67" t="s">
        <v>72</v>
      </c>
      <c r="E22" s="91">
        <v>2024</v>
      </c>
      <c r="F22" s="69"/>
      <c r="G22" s="79">
        <v>1100</v>
      </c>
      <c r="H22" s="79">
        <v>1000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>
        <f t="shared" si="11"/>
        <v>40</v>
      </c>
      <c r="U22" s="79">
        <f>AA22</f>
        <v>40</v>
      </c>
      <c r="V22" s="79">
        <v>0</v>
      </c>
      <c r="W22" s="79"/>
      <c r="X22" s="79"/>
      <c r="Y22" s="76"/>
      <c r="Z22" s="79">
        <v>0</v>
      </c>
      <c r="AA22" s="79">
        <v>40</v>
      </c>
      <c r="AB22" s="80">
        <v>960</v>
      </c>
      <c r="AC22" s="79" t="s">
        <v>90</v>
      </c>
      <c r="AD22" s="72"/>
      <c r="AF22" s="72"/>
    </row>
    <row r="23" spans="1:34" s="66" customFormat="1" ht="37.5">
      <c r="A23" s="67"/>
      <c r="B23" s="86" t="s">
        <v>107</v>
      </c>
      <c r="C23" s="87" t="s">
        <v>30</v>
      </c>
      <c r="D23" s="67" t="s">
        <v>70</v>
      </c>
      <c r="E23" s="69" t="s">
        <v>31</v>
      </c>
      <c r="F23" s="69" t="s">
        <v>114</v>
      </c>
      <c r="G23" s="79">
        <v>1100</v>
      </c>
      <c r="H23" s="79">
        <v>1100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>
        <f t="shared" si="11"/>
        <v>50</v>
      </c>
      <c r="U23" s="79">
        <v>50</v>
      </c>
      <c r="V23" s="79">
        <v>0</v>
      </c>
      <c r="W23" s="79"/>
      <c r="X23" s="79"/>
      <c r="Y23" s="76"/>
      <c r="Z23" s="79">
        <v>0</v>
      </c>
      <c r="AA23" s="79">
        <v>50</v>
      </c>
      <c r="AB23" s="80">
        <f>H23-U23</f>
        <v>1050</v>
      </c>
      <c r="AC23" s="79" t="s">
        <v>88</v>
      </c>
      <c r="AD23" s="72"/>
      <c r="AF23" s="72"/>
    </row>
    <row r="24" spans="1:34" s="66" customFormat="1" ht="37.5">
      <c r="A24" s="67"/>
      <c r="B24" s="86" t="s">
        <v>108</v>
      </c>
      <c r="C24" s="92" t="s">
        <v>32</v>
      </c>
      <c r="D24" s="67" t="s">
        <v>73</v>
      </c>
      <c r="E24" s="69" t="s">
        <v>29</v>
      </c>
      <c r="F24" s="69" t="s">
        <v>114</v>
      </c>
      <c r="G24" s="79">
        <v>750</v>
      </c>
      <c r="H24" s="79">
        <v>750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>
        <f t="shared" si="11"/>
        <v>40</v>
      </c>
      <c r="U24" s="79">
        <v>40</v>
      </c>
      <c r="V24" s="79">
        <v>0</v>
      </c>
      <c r="W24" s="79"/>
      <c r="X24" s="79"/>
      <c r="Y24" s="76"/>
      <c r="Z24" s="79">
        <v>0</v>
      </c>
      <c r="AA24" s="79">
        <v>40</v>
      </c>
      <c r="AB24" s="80">
        <f>400-40</f>
        <v>360</v>
      </c>
      <c r="AC24" s="79" t="s">
        <v>80</v>
      </c>
      <c r="AD24" s="72"/>
      <c r="AF24" s="72"/>
    </row>
    <row r="25" spans="1:34" s="66" customFormat="1" ht="56.25">
      <c r="A25" s="67"/>
      <c r="B25" s="86" t="s">
        <v>109</v>
      </c>
      <c r="C25" s="87" t="s">
        <v>33</v>
      </c>
      <c r="D25" s="67" t="s">
        <v>60</v>
      </c>
      <c r="E25" s="69" t="s">
        <v>29</v>
      </c>
      <c r="F25" s="69" t="s">
        <v>114</v>
      </c>
      <c r="G25" s="79">
        <v>750</v>
      </c>
      <c r="H25" s="79">
        <v>750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>
        <f t="shared" si="11"/>
        <v>40</v>
      </c>
      <c r="U25" s="79">
        <v>40</v>
      </c>
      <c r="V25" s="79"/>
      <c r="W25" s="79"/>
      <c r="X25" s="79"/>
      <c r="Y25" s="76"/>
      <c r="Z25" s="79"/>
      <c r="AA25" s="79">
        <v>40</v>
      </c>
      <c r="AB25" s="80">
        <v>360</v>
      </c>
      <c r="AC25" s="79" t="s">
        <v>83</v>
      </c>
      <c r="AD25" s="72"/>
      <c r="AF25" s="72"/>
    </row>
    <row r="26" spans="1:34" s="66" customFormat="1" ht="56.25">
      <c r="A26" s="67"/>
      <c r="B26" s="86" t="s">
        <v>110</v>
      </c>
      <c r="C26" s="2" t="s">
        <v>101</v>
      </c>
      <c r="D26" s="67" t="s">
        <v>74</v>
      </c>
      <c r="E26" s="69" t="s">
        <v>31</v>
      </c>
      <c r="F26" s="69" t="s">
        <v>115</v>
      </c>
      <c r="G26" s="79">
        <v>600</v>
      </c>
      <c r="H26" s="79">
        <v>600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>
        <f t="shared" si="11"/>
        <v>40</v>
      </c>
      <c r="U26" s="79">
        <v>40</v>
      </c>
      <c r="V26" s="79"/>
      <c r="W26" s="79"/>
      <c r="X26" s="79"/>
      <c r="Y26" s="76"/>
      <c r="Z26" s="79"/>
      <c r="AA26" s="79">
        <v>40</v>
      </c>
      <c r="AB26" s="80">
        <f>H26-U26</f>
        <v>560</v>
      </c>
      <c r="AC26" s="79" t="s">
        <v>87</v>
      </c>
      <c r="AD26" s="72"/>
      <c r="AF26" s="72"/>
    </row>
    <row r="27" spans="1:34" s="66" customFormat="1" ht="37.5">
      <c r="A27" s="67"/>
      <c r="B27" s="86" t="s">
        <v>57</v>
      </c>
      <c r="C27" s="87" t="s">
        <v>41</v>
      </c>
      <c r="D27" s="67" t="s">
        <v>61</v>
      </c>
      <c r="E27" s="69" t="s">
        <v>29</v>
      </c>
      <c r="F27" s="69" t="s">
        <v>114</v>
      </c>
      <c r="G27" s="4">
        <v>1300</v>
      </c>
      <c r="H27" s="4">
        <v>1300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>
        <f t="shared" si="11"/>
        <v>50</v>
      </c>
      <c r="U27" s="79">
        <v>50</v>
      </c>
      <c r="V27" s="79"/>
      <c r="W27" s="79"/>
      <c r="X27" s="79"/>
      <c r="Y27" s="76"/>
      <c r="Z27" s="79">
        <v>0</v>
      </c>
      <c r="AA27" s="79">
        <v>50</v>
      </c>
      <c r="AB27" s="80">
        <f>700-50</f>
        <v>650</v>
      </c>
      <c r="AC27" s="79" t="s">
        <v>82</v>
      </c>
      <c r="AD27" s="72"/>
      <c r="AF27" s="72"/>
    </row>
    <row r="28" spans="1:34" s="66" customFormat="1" ht="29.45" customHeight="1">
      <c r="A28" s="67"/>
      <c r="B28" s="73" t="s">
        <v>49</v>
      </c>
      <c r="C28" s="93" t="s">
        <v>46</v>
      </c>
      <c r="D28" s="67"/>
      <c r="E28" s="69"/>
      <c r="F28" s="69"/>
      <c r="G28" s="6">
        <f>SUM(G29:G31)</f>
        <v>7350</v>
      </c>
      <c r="H28" s="6">
        <f t="shared" ref="H28:AB28" si="12">SUM(H29:H31)</f>
        <v>6350</v>
      </c>
      <c r="I28" s="6">
        <f t="shared" si="12"/>
        <v>0</v>
      </c>
      <c r="J28" s="6">
        <f t="shared" si="12"/>
        <v>0</v>
      </c>
      <c r="K28" s="6">
        <f t="shared" si="12"/>
        <v>0</v>
      </c>
      <c r="L28" s="6">
        <f t="shared" si="12"/>
        <v>0</v>
      </c>
      <c r="M28" s="6">
        <f t="shared" si="12"/>
        <v>0</v>
      </c>
      <c r="N28" s="6">
        <f t="shared" si="12"/>
        <v>0</v>
      </c>
      <c r="O28" s="6">
        <f t="shared" si="12"/>
        <v>0</v>
      </c>
      <c r="P28" s="6">
        <f t="shared" si="12"/>
        <v>0</v>
      </c>
      <c r="Q28" s="6">
        <f t="shared" si="12"/>
        <v>0</v>
      </c>
      <c r="R28" s="6">
        <f t="shared" si="12"/>
        <v>0</v>
      </c>
      <c r="S28" s="6">
        <f t="shared" si="12"/>
        <v>0</v>
      </c>
      <c r="T28" s="6">
        <f t="shared" si="12"/>
        <v>170</v>
      </c>
      <c r="U28" s="6">
        <f t="shared" si="12"/>
        <v>170</v>
      </c>
      <c r="V28" s="6">
        <f t="shared" si="12"/>
        <v>0</v>
      </c>
      <c r="W28" s="6">
        <f t="shared" si="12"/>
        <v>0</v>
      </c>
      <c r="X28" s="6">
        <f t="shared" si="12"/>
        <v>0</v>
      </c>
      <c r="Y28" s="6">
        <f t="shared" si="12"/>
        <v>0</v>
      </c>
      <c r="Z28" s="6">
        <f t="shared" si="12"/>
        <v>0</v>
      </c>
      <c r="AA28" s="6">
        <f t="shared" si="12"/>
        <v>170</v>
      </c>
      <c r="AB28" s="6">
        <f t="shared" si="12"/>
        <v>2030</v>
      </c>
      <c r="AC28" s="79"/>
      <c r="AD28" s="72"/>
      <c r="AF28" s="72"/>
    </row>
    <row r="29" spans="1:34" s="66" customFormat="1" ht="37.5">
      <c r="A29" s="67"/>
      <c r="B29" s="67">
        <v>1</v>
      </c>
      <c r="C29" s="87" t="s">
        <v>34</v>
      </c>
      <c r="D29" s="67" t="s">
        <v>77</v>
      </c>
      <c r="E29" s="69" t="s">
        <v>29</v>
      </c>
      <c r="F29" s="69" t="s">
        <v>114</v>
      </c>
      <c r="G29" s="79">
        <v>1850</v>
      </c>
      <c r="H29" s="79">
        <v>1850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>
        <v>60</v>
      </c>
      <c r="U29" s="79">
        <v>60</v>
      </c>
      <c r="V29" s="79"/>
      <c r="W29" s="79"/>
      <c r="X29" s="79"/>
      <c r="Y29" s="76"/>
      <c r="Z29" s="79"/>
      <c r="AA29" s="79">
        <v>60</v>
      </c>
      <c r="AB29" s="80">
        <f>800-60</f>
        <v>740</v>
      </c>
      <c r="AC29" s="79" t="s">
        <v>78</v>
      </c>
      <c r="AD29" s="72"/>
      <c r="AF29" s="72"/>
    </row>
    <row r="30" spans="1:34" s="66" customFormat="1" ht="56.25">
      <c r="A30" s="67"/>
      <c r="B30" s="67">
        <v>2</v>
      </c>
      <c r="C30" s="87" t="s">
        <v>133</v>
      </c>
      <c r="D30" s="67" t="s">
        <v>67</v>
      </c>
      <c r="E30" s="69" t="s">
        <v>29</v>
      </c>
      <c r="F30" s="69"/>
      <c r="G30" s="79">
        <v>2000</v>
      </c>
      <c r="H30" s="79">
        <v>2000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>
        <f>U30</f>
        <v>60</v>
      </c>
      <c r="U30" s="79">
        <v>60</v>
      </c>
      <c r="V30" s="79">
        <v>0</v>
      </c>
      <c r="W30" s="79"/>
      <c r="X30" s="87"/>
      <c r="Y30" s="76"/>
      <c r="Z30" s="79">
        <v>0</v>
      </c>
      <c r="AA30" s="79">
        <v>60</v>
      </c>
      <c r="AB30" s="80">
        <f>1000-60</f>
        <v>940</v>
      </c>
      <c r="AC30" s="79" t="s">
        <v>93</v>
      </c>
      <c r="AD30" s="72"/>
      <c r="AF30" s="72"/>
    </row>
    <row r="31" spans="1:34" s="66" customFormat="1" ht="37.5">
      <c r="A31" s="67"/>
      <c r="B31" s="86" t="s">
        <v>54</v>
      </c>
      <c r="C31" s="5" t="s">
        <v>135</v>
      </c>
      <c r="D31" s="67" t="s">
        <v>64</v>
      </c>
      <c r="E31" s="69" t="s">
        <v>29</v>
      </c>
      <c r="F31" s="69"/>
      <c r="G31" s="79">
        <v>3500</v>
      </c>
      <c r="H31" s="79">
        <v>2500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>
        <f>U31</f>
        <v>50</v>
      </c>
      <c r="U31" s="79">
        <v>50</v>
      </c>
      <c r="V31" s="79"/>
      <c r="W31" s="79"/>
      <c r="X31" s="79"/>
      <c r="Y31" s="76"/>
      <c r="Z31" s="79"/>
      <c r="AA31" s="79">
        <v>50</v>
      </c>
      <c r="AB31" s="80">
        <v>350</v>
      </c>
      <c r="AC31" s="67" t="s">
        <v>86</v>
      </c>
      <c r="AD31" s="72"/>
      <c r="AF31" s="72"/>
    </row>
    <row r="32" spans="1:34" s="66" customFormat="1" ht="22.9" customHeight="1">
      <c r="A32" s="67"/>
      <c r="B32" s="73" t="s">
        <v>58</v>
      </c>
      <c r="C32" s="77" t="s">
        <v>47</v>
      </c>
      <c r="D32" s="67"/>
      <c r="E32" s="69"/>
      <c r="F32" s="69"/>
      <c r="G32" s="81">
        <f>G33</f>
        <v>7000</v>
      </c>
      <c r="H32" s="81">
        <f t="shared" ref="H32:AB32" si="13">H33</f>
        <v>7000</v>
      </c>
      <c r="I32" s="81">
        <f t="shared" si="13"/>
        <v>0</v>
      </c>
      <c r="J32" s="81">
        <f t="shared" si="13"/>
        <v>0</v>
      </c>
      <c r="K32" s="81">
        <f t="shared" si="13"/>
        <v>0</v>
      </c>
      <c r="L32" s="81">
        <f t="shared" si="13"/>
        <v>0</v>
      </c>
      <c r="M32" s="81">
        <f t="shared" si="13"/>
        <v>0</v>
      </c>
      <c r="N32" s="81">
        <f t="shared" si="13"/>
        <v>0</v>
      </c>
      <c r="O32" s="81">
        <f t="shared" si="13"/>
        <v>0</v>
      </c>
      <c r="P32" s="81">
        <f t="shared" si="13"/>
        <v>0</v>
      </c>
      <c r="Q32" s="81">
        <f t="shared" si="13"/>
        <v>0</v>
      </c>
      <c r="R32" s="81">
        <f t="shared" si="13"/>
        <v>0</v>
      </c>
      <c r="S32" s="81">
        <f t="shared" si="13"/>
        <v>0</v>
      </c>
      <c r="T32" s="81">
        <f t="shared" si="13"/>
        <v>0</v>
      </c>
      <c r="U32" s="81">
        <f t="shared" si="13"/>
        <v>0</v>
      </c>
      <c r="V32" s="81">
        <f t="shared" si="13"/>
        <v>1800</v>
      </c>
      <c r="W32" s="81">
        <f t="shared" si="13"/>
        <v>0</v>
      </c>
      <c r="X32" s="81">
        <f t="shared" si="13"/>
        <v>0</v>
      </c>
      <c r="Y32" s="81">
        <f t="shared" si="13"/>
        <v>0</v>
      </c>
      <c r="Z32" s="81">
        <f t="shared" si="13"/>
        <v>1800</v>
      </c>
      <c r="AA32" s="81">
        <f t="shared" si="13"/>
        <v>0</v>
      </c>
      <c r="AB32" s="82">
        <f t="shared" si="13"/>
        <v>3223</v>
      </c>
      <c r="AC32" s="79"/>
      <c r="AD32" s="72"/>
      <c r="AF32" s="72"/>
    </row>
    <row r="33" spans="1:34" s="66" customFormat="1" ht="56.25">
      <c r="A33" s="67"/>
      <c r="B33" s="67">
        <v>1</v>
      </c>
      <c r="C33" s="2" t="s">
        <v>37</v>
      </c>
      <c r="D33" s="67" t="s">
        <v>68</v>
      </c>
      <c r="E33" s="69" t="s">
        <v>25</v>
      </c>
      <c r="F33" s="69" t="s">
        <v>120</v>
      </c>
      <c r="G33" s="4">
        <v>7000</v>
      </c>
      <c r="H33" s="4">
        <v>7000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>
        <v>1800</v>
      </c>
      <c r="W33" s="79"/>
      <c r="X33" s="79"/>
      <c r="Y33" s="76">
        <f t="shared" si="5"/>
        <v>0</v>
      </c>
      <c r="Z33" s="79">
        <f>V33</f>
        <v>1800</v>
      </c>
      <c r="AA33" s="79"/>
      <c r="AB33" s="80">
        <v>3223</v>
      </c>
      <c r="AC33" s="79" t="s">
        <v>214</v>
      </c>
      <c r="AD33" s="72"/>
      <c r="AF33" s="72"/>
    </row>
    <row r="34" spans="1:34" s="66" customFormat="1" ht="26.45" customHeight="1">
      <c r="B34" s="94" t="s">
        <v>128</v>
      </c>
      <c r="C34" s="68" t="s">
        <v>129</v>
      </c>
      <c r="D34" s="67"/>
      <c r="E34" s="69"/>
      <c r="F34" s="69"/>
      <c r="G34" s="70">
        <f>SUM(G35:G51)/2</f>
        <v>65250</v>
      </c>
      <c r="H34" s="70">
        <f t="shared" ref="H34:AB34" si="14">SUM(H35:H51)/2</f>
        <v>42450</v>
      </c>
      <c r="I34" s="70">
        <f t="shared" si="14"/>
        <v>0</v>
      </c>
      <c r="J34" s="70">
        <f t="shared" si="14"/>
        <v>0</v>
      </c>
      <c r="K34" s="70">
        <f t="shared" si="14"/>
        <v>0</v>
      </c>
      <c r="L34" s="70">
        <f t="shared" si="14"/>
        <v>0</v>
      </c>
      <c r="M34" s="70">
        <f t="shared" si="14"/>
        <v>0</v>
      </c>
      <c r="N34" s="70">
        <f t="shared" si="14"/>
        <v>0</v>
      </c>
      <c r="O34" s="70">
        <f t="shared" si="14"/>
        <v>0</v>
      </c>
      <c r="P34" s="70">
        <f t="shared" si="14"/>
        <v>0</v>
      </c>
      <c r="Q34" s="70">
        <f t="shared" si="14"/>
        <v>0</v>
      </c>
      <c r="R34" s="70">
        <f t="shared" si="14"/>
        <v>0</v>
      </c>
      <c r="S34" s="70">
        <f t="shared" si="14"/>
        <v>0</v>
      </c>
      <c r="T34" s="70">
        <f t="shared" si="14"/>
        <v>8046</v>
      </c>
      <c r="U34" s="70">
        <f t="shared" si="14"/>
        <v>8046</v>
      </c>
      <c r="V34" s="70">
        <f t="shared" si="14"/>
        <v>6190</v>
      </c>
      <c r="W34" s="70">
        <f t="shared" si="14"/>
        <v>1535</v>
      </c>
      <c r="X34" s="70">
        <f t="shared" si="14"/>
        <v>0</v>
      </c>
      <c r="Y34" s="70">
        <f t="shared" si="14"/>
        <v>158.49652686762778</v>
      </c>
      <c r="Z34" s="70">
        <f t="shared" si="14"/>
        <v>6190</v>
      </c>
      <c r="AA34" s="70">
        <f t="shared" si="14"/>
        <v>8046</v>
      </c>
      <c r="AB34" s="70">
        <f t="shared" si="14"/>
        <v>13000</v>
      </c>
      <c r="AC34" s="67"/>
      <c r="AD34" s="67"/>
      <c r="AF34" s="72"/>
    </row>
    <row r="35" spans="1:34" s="66" customFormat="1" ht="26.45" customHeight="1">
      <c r="A35" s="67"/>
      <c r="B35" s="73" t="s">
        <v>20</v>
      </c>
      <c r="C35" s="77" t="s">
        <v>26</v>
      </c>
      <c r="D35" s="67"/>
      <c r="E35" s="69"/>
      <c r="F35" s="69"/>
      <c r="G35" s="81">
        <f>SUM(G36:G41)</f>
        <v>22900</v>
      </c>
      <c r="H35" s="81">
        <f t="shared" ref="H35:AB35" si="15">SUM(H36:H41)</f>
        <v>19350</v>
      </c>
      <c r="I35" s="81">
        <f t="shared" si="15"/>
        <v>0</v>
      </c>
      <c r="J35" s="81">
        <f t="shared" si="15"/>
        <v>0</v>
      </c>
      <c r="K35" s="81">
        <f t="shared" si="15"/>
        <v>0</v>
      </c>
      <c r="L35" s="81">
        <f t="shared" si="15"/>
        <v>0</v>
      </c>
      <c r="M35" s="81">
        <f t="shared" si="15"/>
        <v>0</v>
      </c>
      <c r="N35" s="81">
        <f t="shared" si="15"/>
        <v>0</v>
      </c>
      <c r="O35" s="81">
        <f t="shared" si="15"/>
        <v>0</v>
      </c>
      <c r="P35" s="81">
        <f t="shared" si="15"/>
        <v>0</v>
      </c>
      <c r="Q35" s="81">
        <f t="shared" si="15"/>
        <v>0</v>
      </c>
      <c r="R35" s="81">
        <f t="shared" si="15"/>
        <v>0</v>
      </c>
      <c r="S35" s="81">
        <f t="shared" si="15"/>
        <v>0</v>
      </c>
      <c r="T35" s="81">
        <f t="shared" si="15"/>
        <v>7026</v>
      </c>
      <c r="U35" s="81">
        <f t="shared" si="15"/>
        <v>7026</v>
      </c>
      <c r="V35" s="81">
        <f t="shared" si="15"/>
        <v>4590</v>
      </c>
      <c r="W35" s="81">
        <f t="shared" si="15"/>
        <v>449</v>
      </c>
      <c r="X35" s="81">
        <f t="shared" si="15"/>
        <v>0</v>
      </c>
      <c r="Y35" s="81">
        <f t="shared" si="15"/>
        <v>22.746526867627786</v>
      </c>
      <c r="Z35" s="81">
        <f t="shared" si="15"/>
        <v>4590</v>
      </c>
      <c r="AA35" s="81">
        <f t="shared" si="15"/>
        <v>7026</v>
      </c>
      <c r="AB35" s="82">
        <f t="shared" si="15"/>
        <v>5260</v>
      </c>
      <c r="AC35" s="79"/>
      <c r="AD35" s="72"/>
      <c r="AF35" s="72"/>
    </row>
    <row r="36" spans="1:34" s="66" customFormat="1" ht="43.9" customHeight="1">
      <c r="A36" s="67"/>
      <c r="B36" s="67">
        <v>1</v>
      </c>
      <c r="C36" s="83" t="s">
        <v>27</v>
      </c>
      <c r="D36" s="67" t="s">
        <v>63</v>
      </c>
      <c r="E36" s="69" t="s">
        <v>28</v>
      </c>
      <c r="F36" s="95" t="s">
        <v>117</v>
      </c>
      <c r="G36" s="79">
        <v>7000</v>
      </c>
      <c r="H36" s="79">
        <v>6500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>
        <f>U36</f>
        <v>3500</v>
      </c>
      <c r="U36" s="79">
        <v>3500</v>
      </c>
      <c r="V36" s="79">
        <v>3500</v>
      </c>
      <c r="W36" s="79">
        <v>292</v>
      </c>
      <c r="X36" s="79"/>
      <c r="Y36" s="76">
        <f t="shared" ref="Y36:Y37" si="16">W36/V36*100</f>
        <v>8.3428571428571434</v>
      </c>
      <c r="Z36" s="79">
        <v>3500</v>
      </c>
      <c r="AA36" s="79">
        <f>U36</f>
        <v>3500</v>
      </c>
      <c r="AB36" s="80">
        <v>2000</v>
      </c>
      <c r="AC36" s="79" t="s">
        <v>97</v>
      </c>
      <c r="AD36" s="72"/>
      <c r="AF36" s="72"/>
    </row>
    <row r="37" spans="1:34" s="66" customFormat="1" ht="39.6" customHeight="1">
      <c r="A37" s="67"/>
      <c r="B37" s="67">
        <v>2</v>
      </c>
      <c r="C37" s="83" t="s">
        <v>36</v>
      </c>
      <c r="D37" s="67" t="s">
        <v>64</v>
      </c>
      <c r="E37" s="69" t="s">
        <v>28</v>
      </c>
      <c r="F37" s="95" t="s">
        <v>118</v>
      </c>
      <c r="G37" s="1">
        <v>4600</v>
      </c>
      <c r="H37" s="1">
        <v>4400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>
        <v>2590</v>
      </c>
      <c r="U37" s="79">
        <f>1090+1500</f>
        <v>2590</v>
      </c>
      <c r="V37" s="79">
        <v>1090</v>
      </c>
      <c r="W37" s="79">
        <v>157</v>
      </c>
      <c r="X37" s="79"/>
      <c r="Y37" s="76">
        <f t="shared" si="16"/>
        <v>14.403669724770642</v>
      </c>
      <c r="Z37" s="79">
        <v>1090</v>
      </c>
      <c r="AA37" s="79">
        <f t="shared" ref="AA37" si="17">U37</f>
        <v>2590</v>
      </c>
      <c r="AB37" s="80">
        <v>300</v>
      </c>
      <c r="AC37" s="79" t="s">
        <v>86</v>
      </c>
      <c r="AD37" s="72"/>
      <c r="AF37" s="72"/>
    </row>
    <row r="38" spans="1:34" s="66" customFormat="1" ht="43.9" customHeight="1">
      <c r="A38" s="67"/>
      <c r="B38" s="67">
        <v>3</v>
      </c>
      <c r="C38" s="87" t="s">
        <v>132</v>
      </c>
      <c r="D38" s="67" t="s">
        <v>65</v>
      </c>
      <c r="E38" s="69" t="s">
        <v>29</v>
      </c>
      <c r="F38" s="69"/>
      <c r="G38" s="79">
        <v>3450</v>
      </c>
      <c r="H38" s="79">
        <v>3000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>
        <f>U38</f>
        <v>80</v>
      </c>
      <c r="U38" s="79">
        <v>80</v>
      </c>
      <c r="V38" s="79">
        <v>0</v>
      </c>
      <c r="W38" s="79"/>
      <c r="X38" s="79"/>
      <c r="Y38" s="76"/>
      <c r="Z38" s="79">
        <v>0</v>
      </c>
      <c r="AA38" s="79">
        <v>80</v>
      </c>
      <c r="AB38" s="80">
        <f>1200-80</f>
        <v>1120</v>
      </c>
      <c r="AC38" s="79" t="s">
        <v>94</v>
      </c>
      <c r="AD38" s="72"/>
      <c r="AF38" s="72"/>
    </row>
    <row r="39" spans="1:34" s="66" customFormat="1" ht="56.25">
      <c r="A39" s="67"/>
      <c r="B39" s="67">
        <v>4</v>
      </c>
      <c r="C39" s="2" t="s">
        <v>99</v>
      </c>
      <c r="D39" s="67" t="s">
        <v>62</v>
      </c>
      <c r="E39" s="69" t="s">
        <v>28</v>
      </c>
      <c r="F39" s="69" t="s">
        <v>115</v>
      </c>
      <c r="G39" s="79">
        <v>4800</v>
      </c>
      <c r="H39" s="79">
        <v>2800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>
        <f>U39</f>
        <v>400</v>
      </c>
      <c r="U39" s="79">
        <v>400</v>
      </c>
      <c r="V39" s="79">
        <v>0</v>
      </c>
      <c r="W39" s="79"/>
      <c r="X39" s="79"/>
      <c r="Y39" s="76"/>
      <c r="Z39" s="79">
        <v>0</v>
      </c>
      <c r="AA39" s="79">
        <v>400</v>
      </c>
      <c r="AB39" s="80">
        <v>546</v>
      </c>
      <c r="AC39" s="79" t="s">
        <v>89</v>
      </c>
      <c r="AD39" s="72"/>
      <c r="AF39" s="72"/>
    </row>
    <row r="40" spans="1:34" s="66" customFormat="1" ht="44.45" customHeight="1">
      <c r="A40" s="67"/>
      <c r="B40" s="67">
        <v>5</v>
      </c>
      <c r="C40" s="2" t="s">
        <v>100</v>
      </c>
      <c r="D40" s="67" t="s">
        <v>62</v>
      </c>
      <c r="E40" s="69" t="s">
        <v>25</v>
      </c>
      <c r="F40" s="69" t="s">
        <v>115</v>
      </c>
      <c r="G40" s="79">
        <v>1150</v>
      </c>
      <c r="H40" s="79">
        <v>1050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>
        <v>406</v>
      </c>
      <c r="U40" s="79">
        <v>406</v>
      </c>
      <c r="V40" s="79"/>
      <c r="W40" s="79"/>
      <c r="X40" s="79"/>
      <c r="Y40" s="76"/>
      <c r="Z40" s="79"/>
      <c r="AA40" s="79">
        <v>406</v>
      </c>
      <c r="AB40" s="80">
        <f>H40-AA40</f>
        <v>644</v>
      </c>
      <c r="AC40" s="79" t="s">
        <v>89</v>
      </c>
      <c r="AD40" s="72"/>
      <c r="AF40" s="72"/>
    </row>
    <row r="41" spans="1:34" s="66" customFormat="1" ht="56.25">
      <c r="A41" s="67"/>
      <c r="B41" s="86" t="s">
        <v>109</v>
      </c>
      <c r="C41" s="87" t="s">
        <v>131</v>
      </c>
      <c r="D41" s="67" t="s">
        <v>60</v>
      </c>
      <c r="E41" s="69" t="s">
        <v>29</v>
      </c>
      <c r="F41" s="69"/>
      <c r="G41" s="79">
        <v>1900</v>
      </c>
      <c r="H41" s="79">
        <v>1600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>
        <f>U41</f>
        <v>50</v>
      </c>
      <c r="U41" s="79">
        <v>50</v>
      </c>
      <c r="V41" s="79"/>
      <c r="W41" s="79"/>
      <c r="X41" s="79"/>
      <c r="Y41" s="76"/>
      <c r="Z41" s="79"/>
      <c r="AA41" s="79">
        <v>50</v>
      </c>
      <c r="AB41" s="80">
        <f>700-50</f>
        <v>650</v>
      </c>
      <c r="AC41" s="79" t="s">
        <v>83</v>
      </c>
      <c r="AD41" s="72"/>
      <c r="AF41" s="72"/>
    </row>
    <row r="42" spans="1:34" s="66" customFormat="1" ht="25.9" customHeight="1">
      <c r="A42" s="67"/>
      <c r="B42" s="73" t="s">
        <v>21</v>
      </c>
      <c r="C42" s="77" t="s">
        <v>45</v>
      </c>
      <c r="D42" s="67"/>
      <c r="E42" s="69"/>
      <c r="F42" s="69"/>
      <c r="G42" s="81">
        <f t="shared" ref="G42:AG42" si="18">SUM(G43:G46)</f>
        <v>33000</v>
      </c>
      <c r="H42" s="81">
        <f t="shared" si="18"/>
        <v>14750</v>
      </c>
      <c r="I42" s="81">
        <f t="shared" si="18"/>
        <v>0</v>
      </c>
      <c r="J42" s="81">
        <f t="shared" si="18"/>
        <v>0</v>
      </c>
      <c r="K42" s="81">
        <f t="shared" si="18"/>
        <v>0</v>
      </c>
      <c r="L42" s="81">
        <f t="shared" si="18"/>
        <v>0</v>
      </c>
      <c r="M42" s="81">
        <f t="shared" si="18"/>
        <v>0</v>
      </c>
      <c r="N42" s="81">
        <f t="shared" si="18"/>
        <v>0</v>
      </c>
      <c r="O42" s="81">
        <f t="shared" si="18"/>
        <v>0</v>
      </c>
      <c r="P42" s="81">
        <f t="shared" si="18"/>
        <v>0</v>
      </c>
      <c r="Q42" s="81">
        <f t="shared" si="18"/>
        <v>0</v>
      </c>
      <c r="R42" s="81">
        <f t="shared" si="18"/>
        <v>0</v>
      </c>
      <c r="S42" s="81">
        <f t="shared" si="18"/>
        <v>0</v>
      </c>
      <c r="T42" s="81">
        <f t="shared" si="18"/>
        <v>170</v>
      </c>
      <c r="U42" s="81">
        <f t="shared" si="18"/>
        <v>170</v>
      </c>
      <c r="V42" s="81">
        <f t="shared" si="18"/>
        <v>0</v>
      </c>
      <c r="W42" s="81">
        <f t="shared" si="18"/>
        <v>0</v>
      </c>
      <c r="X42" s="81">
        <f t="shared" si="18"/>
        <v>0</v>
      </c>
      <c r="Y42" s="81">
        <f t="shared" si="18"/>
        <v>0</v>
      </c>
      <c r="Z42" s="81">
        <f t="shared" si="18"/>
        <v>0</v>
      </c>
      <c r="AA42" s="81">
        <f t="shared" si="18"/>
        <v>170</v>
      </c>
      <c r="AB42" s="82">
        <f t="shared" si="18"/>
        <v>4240</v>
      </c>
      <c r="AC42" s="81">
        <f t="shared" si="18"/>
        <v>0</v>
      </c>
      <c r="AD42" s="88">
        <f t="shared" si="18"/>
        <v>0</v>
      </c>
      <c r="AE42" s="88">
        <f t="shared" si="18"/>
        <v>0</v>
      </c>
      <c r="AF42" s="88">
        <f t="shared" si="18"/>
        <v>0</v>
      </c>
      <c r="AG42" s="88">
        <f t="shared" si="18"/>
        <v>0</v>
      </c>
      <c r="AH42" s="89"/>
    </row>
    <row r="43" spans="1:34" s="66" customFormat="1" ht="75">
      <c r="A43" s="67"/>
      <c r="B43" s="86" t="s">
        <v>52</v>
      </c>
      <c r="C43" s="87" t="s">
        <v>106</v>
      </c>
      <c r="D43" s="67" t="s">
        <v>76</v>
      </c>
      <c r="E43" s="69" t="s">
        <v>29</v>
      </c>
      <c r="F43" s="69" t="s">
        <v>116</v>
      </c>
      <c r="G43" s="79">
        <v>1800</v>
      </c>
      <c r="H43" s="79">
        <v>1550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>
        <f t="shared" ref="T43:T46" si="19">U43</f>
        <v>60</v>
      </c>
      <c r="U43" s="79">
        <v>60</v>
      </c>
      <c r="V43" s="79"/>
      <c r="W43" s="79"/>
      <c r="X43" s="79"/>
      <c r="Y43" s="76"/>
      <c r="Z43" s="79"/>
      <c r="AA43" s="79">
        <v>60</v>
      </c>
      <c r="AB43" s="80">
        <f>800-60</f>
        <v>740</v>
      </c>
      <c r="AC43" s="79" t="s">
        <v>81</v>
      </c>
      <c r="AD43" s="72"/>
      <c r="AF43" s="72"/>
    </row>
    <row r="44" spans="1:34" s="66" customFormat="1" ht="43.15" customHeight="1">
      <c r="A44" s="67"/>
      <c r="B44" s="86" t="s">
        <v>53</v>
      </c>
      <c r="C44" s="83" t="s">
        <v>130</v>
      </c>
      <c r="D44" s="67" t="s">
        <v>69</v>
      </c>
      <c r="E44" s="69" t="s">
        <v>29</v>
      </c>
      <c r="F44" s="69"/>
      <c r="G44" s="79">
        <v>1900</v>
      </c>
      <c r="H44" s="79">
        <v>1900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>
        <f t="shared" si="19"/>
        <v>60</v>
      </c>
      <c r="U44" s="79">
        <v>60</v>
      </c>
      <c r="V44" s="79"/>
      <c r="W44" s="79"/>
      <c r="X44" s="79"/>
      <c r="Y44" s="76"/>
      <c r="Z44" s="79"/>
      <c r="AA44" s="79">
        <v>60</v>
      </c>
      <c r="AB44" s="80">
        <f>1000-60</f>
        <v>940</v>
      </c>
      <c r="AC44" s="79" t="s">
        <v>85</v>
      </c>
      <c r="AD44" s="72"/>
      <c r="AF44" s="72"/>
    </row>
    <row r="45" spans="1:34" s="66" customFormat="1" ht="74.45" customHeight="1">
      <c r="A45" s="67"/>
      <c r="B45" s="86" t="s">
        <v>54</v>
      </c>
      <c r="C45" s="83" t="s">
        <v>137</v>
      </c>
      <c r="D45" s="67" t="s">
        <v>62</v>
      </c>
      <c r="E45" s="69" t="s">
        <v>25</v>
      </c>
      <c r="F45" s="69" t="s">
        <v>138</v>
      </c>
      <c r="G45" s="79">
        <v>28000</v>
      </c>
      <c r="H45" s="79">
        <v>10000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6"/>
      <c r="Z45" s="79"/>
      <c r="AA45" s="79"/>
      <c r="AB45" s="80">
        <v>1810</v>
      </c>
      <c r="AC45" s="79" t="s">
        <v>214</v>
      </c>
      <c r="AD45" s="72"/>
      <c r="AF45" s="72"/>
    </row>
    <row r="46" spans="1:34" s="66" customFormat="1" ht="37.5">
      <c r="A46" s="67"/>
      <c r="B46" s="86" t="s">
        <v>107</v>
      </c>
      <c r="C46" s="87" t="s">
        <v>35</v>
      </c>
      <c r="D46" s="67" t="s">
        <v>75</v>
      </c>
      <c r="E46" s="69" t="s">
        <v>29</v>
      </c>
      <c r="F46" s="69" t="s">
        <v>114</v>
      </c>
      <c r="G46" s="79">
        <v>1300</v>
      </c>
      <c r="H46" s="79">
        <v>1300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>
        <f t="shared" si="19"/>
        <v>50</v>
      </c>
      <c r="U46" s="79">
        <v>50</v>
      </c>
      <c r="V46" s="79"/>
      <c r="W46" s="79"/>
      <c r="X46" s="79"/>
      <c r="Y46" s="76"/>
      <c r="Z46" s="79"/>
      <c r="AA46" s="79">
        <v>50</v>
      </c>
      <c r="AB46" s="80">
        <f>800-50</f>
        <v>750</v>
      </c>
      <c r="AC46" s="79" t="s">
        <v>84</v>
      </c>
      <c r="AD46" s="72"/>
      <c r="AF46" s="72"/>
    </row>
    <row r="47" spans="1:34" s="66" customFormat="1">
      <c r="A47" s="67"/>
      <c r="B47" s="73" t="s">
        <v>50</v>
      </c>
      <c r="C47" s="93" t="s">
        <v>46</v>
      </c>
      <c r="D47" s="67"/>
      <c r="E47" s="69"/>
      <c r="F47" s="69"/>
      <c r="G47" s="6">
        <f>G48+G49</f>
        <v>5200</v>
      </c>
      <c r="H47" s="6">
        <f t="shared" ref="H47:AB47" si="20">H48+H49</f>
        <v>4200</v>
      </c>
      <c r="I47" s="6">
        <f t="shared" si="20"/>
        <v>0</v>
      </c>
      <c r="J47" s="6">
        <f t="shared" si="20"/>
        <v>0</v>
      </c>
      <c r="K47" s="6">
        <f t="shared" si="20"/>
        <v>0</v>
      </c>
      <c r="L47" s="6">
        <f t="shared" si="20"/>
        <v>0</v>
      </c>
      <c r="M47" s="6">
        <f t="shared" si="20"/>
        <v>0</v>
      </c>
      <c r="N47" s="6">
        <f t="shared" si="20"/>
        <v>0</v>
      </c>
      <c r="O47" s="6">
        <f t="shared" si="20"/>
        <v>0</v>
      </c>
      <c r="P47" s="6">
        <f t="shared" si="20"/>
        <v>0</v>
      </c>
      <c r="Q47" s="6">
        <f t="shared" si="20"/>
        <v>0</v>
      </c>
      <c r="R47" s="6">
        <f t="shared" si="20"/>
        <v>0</v>
      </c>
      <c r="S47" s="6">
        <f t="shared" si="20"/>
        <v>0</v>
      </c>
      <c r="T47" s="6">
        <f t="shared" si="20"/>
        <v>850</v>
      </c>
      <c r="U47" s="6">
        <f t="shared" si="20"/>
        <v>850</v>
      </c>
      <c r="V47" s="6">
        <f t="shared" si="20"/>
        <v>800</v>
      </c>
      <c r="W47" s="6">
        <f t="shared" si="20"/>
        <v>543</v>
      </c>
      <c r="X47" s="6">
        <f t="shared" si="20"/>
        <v>0</v>
      </c>
      <c r="Y47" s="6">
        <f t="shared" si="20"/>
        <v>67.875</v>
      </c>
      <c r="Z47" s="6">
        <f t="shared" si="20"/>
        <v>800</v>
      </c>
      <c r="AA47" s="6">
        <f t="shared" si="20"/>
        <v>850</v>
      </c>
      <c r="AB47" s="6">
        <f t="shared" si="20"/>
        <v>1700</v>
      </c>
      <c r="AC47" s="79"/>
      <c r="AD47" s="72"/>
      <c r="AF47" s="72"/>
    </row>
    <row r="48" spans="1:34" s="66" customFormat="1" ht="45.6" customHeight="1">
      <c r="A48" s="67"/>
      <c r="B48" s="67">
        <v>1</v>
      </c>
      <c r="C48" s="96" t="s">
        <v>56</v>
      </c>
      <c r="D48" s="67" t="s">
        <v>66</v>
      </c>
      <c r="E48" s="69" t="s">
        <v>25</v>
      </c>
      <c r="F48" s="90" t="s">
        <v>119</v>
      </c>
      <c r="G48" s="4">
        <v>1700</v>
      </c>
      <c r="H48" s="4">
        <v>1700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>
        <v>800</v>
      </c>
      <c r="U48" s="4">
        <v>800</v>
      </c>
      <c r="V48" s="4">
        <v>800</v>
      </c>
      <c r="W48" s="4">
        <v>543</v>
      </c>
      <c r="X48" s="6"/>
      <c r="Y48" s="76">
        <f t="shared" ref="Y48" si="21">W48/V48*100</f>
        <v>67.875</v>
      </c>
      <c r="Z48" s="4">
        <f t="shared" ref="Z48" si="22">V48</f>
        <v>800</v>
      </c>
      <c r="AA48" s="4">
        <v>800</v>
      </c>
      <c r="AB48" s="1">
        <v>900</v>
      </c>
      <c r="AC48" s="79" t="s">
        <v>79</v>
      </c>
      <c r="AD48" s="72"/>
      <c r="AF48" s="72"/>
    </row>
    <row r="49" spans="1:32" s="66" customFormat="1" ht="37.5">
      <c r="A49" s="67"/>
      <c r="B49" s="86" t="s">
        <v>53</v>
      </c>
      <c r="C49" s="5" t="s">
        <v>135</v>
      </c>
      <c r="D49" s="67" t="s">
        <v>64</v>
      </c>
      <c r="E49" s="69" t="s">
        <v>29</v>
      </c>
      <c r="F49" s="69"/>
      <c r="G49" s="79">
        <v>3500</v>
      </c>
      <c r="H49" s="79">
        <v>2500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>
        <f>U49</f>
        <v>50</v>
      </c>
      <c r="U49" s="79">
        <v>50</v>
      </c>
      <c r="V49" s="79"/>
      <c r="W49" s="79"/>
      <c r="X49" s="79"/>
      <c r="Y49" s="76"/>
      <c r="Z49" s="79"/>
      <c r="AA49" s="79">
        <v>50</v>
      </c>
      <c r="AB49" s="80">
        <v>800</v>
      </c>
      <c r="AC49" s="67" t="s">
        <v>86</v>
      </c>
      <c r="AD49" s="72"/>
      <c r="AF49" s="72"/>
    </row>
    <row r="50" spans="1:32" s="66" customFormat="1" ht="25.9" customHeight="1">
      <c r="A50" s="67"/>
      <c r="B50" s="73" t="s">
        <v>48</v>
      </c>
      <c r="C50" s="102" t="s">
        <v>215</v>
      </c>
      <c r="D50" s="67"/>
      <c r="E50" s="69"/>
      <c r="F50" s="69"/>
      <c r="G50" s="6">
        <f t="shared" ref="G50:AB50" si="23">SUM(G51:G51)</f>
        <v>4150</v>
      </c>
      <c r="H50" s="6">
        <f t="shared" si="23"/>
        <v>4150</v>
      </c>
      <c r="I50" s="6">
        <f t="shared" si="23"/>
        <v>0</v>
      </c>
      <c r="J50" s="6">
        <f t="shared" si="23"/>
        <v>0</v>
      </c>
      <c r="K50" s="6">
        <f t="shared" si="23"/>
        <v>0</v>
      </c>
      <c r="L50" s="6">
        <f t="shared" si="23"/>
        <v>0</v>
      </c>
      <c r="M50" s="6">
        <f t="shared" si="23"/>
        <v>0</v>
      </c>
      <c r="N50" s="6">
        <f t="shared" si="23"/>
        <v>0</v>
      </c>
      <c r="O50" s="6">
        <f t="shared" si="23"/>
        <v>0</v>
      </c>
      <c r="P50" s="6">
        <f t="shared" si="23"/>
        <v>0</v>
      </c>
      <c r="Q50" s="6">
        <f t="shared" si="23"/>
        <v>0</v>
      </c>
      <c r="R50" s="6">
        <f t="shared" si="23"/>
        <v>0</v>
      </c>
      <c r="S50" s="6">
        <f t="shared" si="23"/>
        <v>0</v>
      </c>
      <c r="T50" s="6">
        <f t="shared" si="23"/>
        <v>0</v>
      </c>
      <c r="U50" s="6">
        <f t="shared" si="23"/>
        <v>0</v>
      </c>
      <c r="V50" s="6">
        <f t="shared" si="23"/>
        <v>800</v>
      </c>
      <c r="W50" s="6">
        <f t="shared" si="23"/>
        <v>543</v>
      </c>
      <c r="X50" s="6">
        <f t="shared" si="23"/>
        <v>0</v>
      </c>
      <c r="Y50" s="6">
        <f t="shared" si="23"/>
        <v>67.875</v>
      </c>
      <c r="Z50" s="6">
        <f t="shared" si="23"/>
        <v>800</v>
      </c>
      <c r="AA50" s="6">
        <f t="shared" si="23"/>
        <v>0</v>
      </c>
      <c r="AB50" s="7">
        <f t="shared" si="23"/>
        <v>1800</v>
      </c>
      <c r="AC50" s="79"/>
      <c r="AD50" s="72"/>
      <c r="AF50" s="72"/>
    </row>
    <row r="51" spans="1:32" s="66" customFormat="1" ht="93.75">
      <c r="A51" s="67"/>
      <c r="B51" s="67">
        <v>1</v>
      </c>
      <c r="C51" s="5" t="s">
        <v>216</v>
      </c>
      <c r="D51" s="67" t="s">
        <v>140</v>
      </c>
      <c r="E51" s="67" t="s">
        <v>29</v>
      </c>
      <c r="F51" s="69"/>
      <c r="G51" s="4">
        <v>4150</v>
      </c>
      <c r="H51" s="4">
        <v>4150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v>800</v>
      </c>
      <c r="W51" s="4">
        <v>543</v>
      </c>
      <c r="X51" s="6"/>
      <c r="Y51" s="76">
        <f t="shared" ref="Y51" si="24">W51/V51*100</f>
        <v>67.875</v>
      </c>
      <c r="Z51" s="4">
        <f t="shared" ref="Z51" si="25">V51</f>
        <v>800</v>
      </c>
      <c r="AA51" s="4"/>
      <c r="AB51" s="1">
        <v>1800</v>
      </c>
      <c r="AC51" s="79" t="s">
        <v>214</v>
      </c>
      <c r="AD51" s="72"/>
      <c r="AF51" s="72"/>
    </row>
  </sheetData>
  <mergeCells count="33">
    <mergeCell ref="B1:AD1"/>
    <mergeCell ref="B2:AC2"/>
    <mergeCell ref="B3:B6"/>
    <mergeCell ref="C3:C6"/>
    <mergeCell ref="D3:D6"/>
    <mergeCell ref="E3:E6"/>
    <mergeCell ref="AB3:AB6"/>
    <mergeCell ref="Q5:Q6"/>
    <mergeCell ref="R5:R6"/>
    <mergeCell ref="F3:H3"/>
    <mergeCell ref="F4:F6"/>
    <mergeCell ref="G4:H4"/>
    <mergeCell ref="G5:G6"/>
    <mergeCell ref="H5:H6"/>
    <mergeCell ref="I5:I6"/>
    <mergeCell ref="I3:J4"/>
    <mergeCell ref="AF3:AF6"/>
    <mergeCell ref="Q3:R4"/>
    <mergeCell ref="O5:O6"/>
    <mergeCell ref="K5:K6"/>
    <mergeCell ref="L5:L6"/>
    <mergeCell ref="J5:J6"/>
    <mergeCell ref="T3:T6"/>
    <mergeCell ref="AD3:AD6"/>
    <mergeCell ref="AC3:AC6"/>
    <mergeCell ref="U3:AA3"/>
    <mergeCell ref="U4:U6"/>
    <mergeCell ref="AA4:AA6"/>
    <mergeCell ref="M3:M6"/>
    <mergeCell ref="O3:P4"/>
    <mergeCell ref="P5:P6"/>
    <mergeCell ref="K3:L4"/>
    <mergeCell ref="S3:S6"/>
  </mergeCells>
  <pageMargins left="0.118110236220472" right="0" top="0.30118110199999998" bottom="0.30118110199999998" header="6.4960630000000005E-2" footer="0.31496062992126"/>
  <pageSetup paperSize="9" scale="70" orientation="landscape" r:id="rId1"/>
  <headerFooter>
    <oddHeader>Page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D24"/>
  <sheetViews>
    <sheetView workbookViewId="0">
      <selection activeCell="D24" sqref="D24"/>
    </sheetView>
  </sheetViews>
  <sheetFormatPr defaultRowHeight="15"/>
  <sheetData>
    <row r="24" spans="4:4" ht="318.75">
      <c r="D24" s="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Thực hiện 2023</vt:lpstr>
      <vt:lpstr>KH ĐTC 2024</vt:lpstr>
      <vt:lpstr>Sheet1</vt:lpstr>
      <vt:lpstr>'KH ĐTC 2024'!_Hlk136936061</vt:lpstr>
      <vt:lpstr>'KH ĐTC 2024'!Print_Titles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MINH NGOC</dc:creator>
  <cp:lastModifiedBy>PC</cp:lastModifiedBy>
  <cp:lastPrinted>2023-12-13T04:30:50Z</cp:lastPrinted>
  <dcterms:created xsi:type="dcterms:W3CDTF">2023-06-20T02:15:43Z</dcterms:created>
  <dcterms:modified xsi:type="dcterms:W3CDTF">2023-12-13T04:31:25Z</dcterms:modified>
</cp:coreProperties>
</file>