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050" tabRatio="705" activeTab="1"/>
  </bookViews>
  <sheets>
    <sheet name="PL 01" sheetId="14" r:id="rId1"/>
    <sheet name="PL 02" sheetId="15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8" i="15"/>
  <c r="I40" l="1"/>
  <c r="G44" l="1"/>
  <c r="F44"/>
  <c r="G55"/>
  <c r="F37" i="14" l="1"/>
  <c r="I53" i="15" l="1"/>
  <c r="F61" i="14"/>
  <c r="C61"/>
  <c r="E62" i="15"/>
  <c r="E63"/>
  <c r="H63" s="1"/>
  <c r="E64"/>
  <c r="E65"/>
  <c r="E61"/>
  <c r="F43"/>
  <c r="E66"/>
  <c r="E57"/>
  <c r="E58"/>
  <c r="E59"/>
  <c r="E60"/>
  <c r="E56"/>
  <c r="H56" s="1"/>
  <c r="E51"/>
  <c r="E53"/>
  <c r="H53" s="1"/>
  <c r="E54"/>
  <c r="E50"/>
  <c r="K51" i="14"/>
  <c r="E44" i="15" l="1"/>
  <c r="E43"/>
  <c r="E41"/>
  <c r="E40"/>
  <c r="E39"/>
  <c r="E32"/>
  <c r="E33"/>
  <c r="E34"/>
  <c r="E35"/>
  <c r="E36"/>
  <c r="E30"/>
  <c r="E31"/>
  <c r="E29"/>
  <c r="E27"/>
  <c r="E25"/>
  <c r="E26"/>
  <c r="E24"/>
  <c r="E21"/>
  <c r="E22"/>
  <c r="E19"/>
  <c r="E20"/>
  <c r="E15"/>
  <c r="D65"/>
  <c r="D64"/>
  <c r="D63"/>
  <c r="D62"/>
  <c r="D61"/>
  <c r="D57"/>
  <c r="D56"/>
  <c r="D52"/>
  <c r="D49" s="1"/>
  <c r="C52"/>
  <c r="C49" s="1"/>
  <c r="C48" s="1"/>
  <c r="C47" s="1"/>
  <c r="D44"/>
  <c r="D42" s="1"/>
  <c r="C44"/>
  <c r="C42"/>
  <c r="D37"/>
  <c r="C37"/>
  <c r="D28"/>
  <c r="D23"/>
  <c r="D16"/>
  <c r="D15" s="1"/>
  <c r="C14"/>
  <c r="C13" l="1"/>
  <c r="C12"/>
  <c r="D13"/>
  <c r="D55"/>
  <c r="D48" s="1"/>
  <c r="D47" s="1"/>
  <c r="D14"/>
  <c r="D12" s="1"/>
  <c r="F29" i="14"/>
  <c r="F24"/>
  <c r="F17"/>
  <c r="F15" s="1"/>
  <c r="F18"/>
  <c r="E17" i="15" s="1"/>
  <c r="F19" i="14"/>
  <c r="E18" i="15" s="1"/>
  <c r="E66" i="14" l="1"/>
  <c r="E65"/>
  <c r="E64"/>
  <c r="E63"/>
  <c r="E62"/>
  <c r="E58"/>
  <c r="E57"/>
  <c r="E56"/>
  <c r="E53"/>
  <c r="E50" s="1"/>
  <c r="D53"/>
  <c r="D50" s="1"/>
  <c r="D49" s="1"/>
  <c r="D48" s="1"/>
  <c r="E45"/>
  <c r="E43" s="1"/>
  <c r="D45"/>
  <c r="D43"/>
  <c r="E38"/>
  <c r="D38"/>
  <c r="E29"/>
  <c r="E24"/>
  <c r="E17"/>
  <c r="E16"/>
  <c r="C16"/>
  <c r="C29"/>
  <c r="C24"/>
  <c r="C20"/>
  <c r="C19"/>
  <c r="C18"/>
  <c r="C17" s="1"/>
  <c r="E49" l="1"/>
  <c r="E48" s="1"/>
  <c r="C15"/>
  <c r="E23" i="15" l="1"/>
  <c r="E16"/>
  <c r="F43" i="14"/>
  <c r="I50" i="15"/>
  <c r="H50"/>
  <c r="I66"/>
  <c r="G43" i="14" l="1"/>
  <c r="H66" i="15"/>
  <c r="H65" l="1"/>
  <c r="E28"/>
  <c r="E14" s="1"/>
  <c r="H18" i="14" l="1"/>
  <c r="I18"/>
  <c r="H19"/>
  <c r="I19"/>
  <c r="H20"/>
  <c r="I20"/>
  <c r="H21"/>
  <c r="I21"/>
  <c r="G52" i="15" l="1"/>
  <c r="G49" s="1"/>
  <c r="G48" s="1"/>
  <c r="F52"/>
  <c r="F49" s="1"/>
  <c r="F48" s="1"/>
  <c r="F47" s="1"/>
  <c r="E55"/>
  <c r="E42"/>
  <c r="E37"/>
  <c r="I52" l="1"/>
  <c r="E12"/>
  <c r="E13"/>
  <c r="H67" i="14"/>
  <c r="G67"/>
  <c r="I22"/>
  <c r="I23"/>
  <c r="I25"/>
  <c r="I26"/>
  <c r="I27"/>
  <c r="I28"/>
  <c r="I30"/>
  <c r="I31"/>
  <c r="I32"/>
  <c r="I33"/>
  <c r="I34"/>
  <c r="I35"/>
  <c r="I36"/>
  <c r="I37"/>
  <c r="I41"/>
  <c r="I42"/>
  <c r="I44"/>
  <c r="I45"/>
  <c r="I46"/>
  <c r="I51"/>
  <c r="I52"/>
  <c r="I54"/>
  <c r="I57"/>
  <c r="I58"/>
  <c r="I59"/>
  <c r="I60"/>
  <c r="I62"/>
  <c r="I63"/>
  <c r="I64"/>
  <c r="I65"/>
  <c r="I66"/>
  <c r="I70"/>
  <c r="H58"/>
  <c r="H59"/>
  <c r="H60"/>
  <c r="H62"/>
  <c r="H63"/>
  <c r="H64"/>
  <c r="H65"/>
  <c r="H66"/>
  <c r="H57"/>
  <c r="H54"/>
  <c r="G54"/>
  <c r="H51"/>
  <c r="G51"/>
  <c r="H45"/>
  <c r="G45"/>
  <c r="H44"/>
  <c r="G44"/>
  <c r="H40"/>
  <c r="G40"/>
  <c r="H39"/>
  <c r="G39"/>
  <c r="H37"/>
  <c r="G37"/>
  <c r="H36"/>
  <c r="G36"/>
  <c r="H35"/>
  <c r="G35"/>
  <c r="H34"/>
  <c r="G34"/>
  <c r="H33"/>
  <c r="G33"/>
  <c r="H28"/>
  <c r="G28"/>
  <c r="H26"/>
  <c r="H61" l="1"/>
  <c r="F56" l="1"/>
  <c r="F53"/>
  <c r="E52" i="15" s="1"/>
  <c r="F38" i="14"/>
  <c r="I61"/>
  <c r="E49" i="15" l="1"/>
  <c r="E48" s="1"/>
  <c r="E47" s="1"/>
  <c r="H52"/>
  <c r="G29" i="14"/>
  <c r="F50"/>
  <c r="F13"/>
  <c r="G56"/>
  <c r="F14"/>
  <c r="I29"/>
  <c r="I24"/>
  <c r="C56"/>
  <c r="I56" s="1"/>
  <c r="C53"/>
  <c r="C50" s="1"/>
  <c r="C43"/>
  <c r="H56"/>
  <c r="H43"/>
  <c r="H38"/>
  <c r="G38"/>
  <c r="H29"/>
  <c r="D15"/>
  <c r="C14" l="1"/>
  <c r="C13"/>
  <c r="C49"/>
  <c r="C48" s="1"/>
  <c r="I43"/>
  <c r="G53"/>
  <c r="H53"/>
  <c r="I53"/>
  <c r="D14"/>
  <c r="H50"/>
  <c r="G50"/>
  <c r="I50"/>
  <c r="E15"/>
  <c r="E13" s="1"/>
  <c r="E14"/>
  <c r="F49"/>
  <c r="D13"/>
  <c r="F48" l="1"/>
  <c r="G49"/>
  <c r="I49"/>
  <c r="I17"/>
  <c r="H49"/>
  <c r="H48" l="1"/>
  <c r="I48"/>
  <c r="G48"/>
  <c r="F14" i="15" l="1"/>
  <c r="G28"/>
  <c r="G23"/>
  <c r="G16"/>
  <c r="G15" s="1"/>
  <c r="G14" l="1"/>
  <c r="F37"/>
  <c r="H27" i="14" l="1"/>
  <c r="C98" i="15" l="1"/>
  <c r="C101" s="1"/>
  <c r="H64"/>
  <c r="H61"/>
  <c r="H60"/>
  <c r="H59"/>
  <c r="H57"/>
  <c r="I49"/>
  <c r="H49"/>
  <c r="I44"/>
  <c r="H44"/>
  <c r="I43"/>
  <c r="H43"/>
  <c r="G42"/>
  <c r="F42"/>
  <c r="I39"/>
  <c r="I38"/>
  <c r="G37"/>
  <c r="I36"/>
  <c r="H36"/>
  <c r="I35"/>
  <c r="H35"/>
  <c r="I33"/>
  <c r="H33"/>
  <c r="H32"/>
  <c r="H28"/>
  <c r="I27"/>
  <c r="H27"/>
  <c r="I23"/>
  <c r="H23"/>
  <c r="I21"/>
  <c r="H21"/>
  <c r="F13" l="1"/>
  <c r="F12"/>
  <c r="H37"/>
  <c r="G13"/>
  <c r="I15"/>
  <c r="I42"/>
  <c r="I16"/>
  <c r="I28"/>
  <c r="I32"/>
  <c r="I37"/>
  <c r="H42"/>
  <c r="H16"/>
  <c r="I13" l="1"/>
  <c r="H14"/>
  <c r="H15"/>
  <c r="H13"/>
  <c r="I14"/>
  <c r="G12" l="1"/>
  <c r="I12" l="1"/>
  <c r="H12"/>
  <c r="H31" i="14" l="1"/>
  <c r="H25"/>
  <c r="H24"/>
  <c r="G24"/>
  <c r="H22"/>
  <c r="G22"/>
  <c r="H17"/>
  <c r="G17"/>
  <c r="G14"/>
  <c r="H30" l="1"/>
  <c r="I14"/>
  <c r="H14"/>
  <c r="G16"/>
  <c r="H15"/>
  <c r="H16"/>
  <c r="I16"/>
  <c r="H13" l="1"/>
  <c r="I13"/>
  <c r="I15"/>
  <c r="G15"/>
  <c r="G13"/>
  <c r="H62" i="15" l="1"/>
  <c r="H58" l="1"/>
  <c r="H48" l="1"/>
  <c r="G47"/>
  <c r="I48"/>
  <c r="H55"/>
  <c r="I55"/>
  <c r="H47" l="1"/>
  <c r="I47"/>
</calcChain>
</file>

<file path=xl/sharedStrings.xml><?xml version="1.0" encoding="utf-8"?>
<sst xmlns="http://schemas.openxmlformats.org/spreadsheetml/2006/main" count="207" uniqueCount="115">
  <si>
    <t>STT</t>
  </si>
  <si>
    <t>A</t>
  </si>
  <si>
    <t>B</t>
  </si>
  <si>
    <t>I</t>
  </si>
  <si>
    <t>II</t>
  </si>
  <si>
    <t>III</t>
  </si>
  <si>
    <t>IV</t>
  </si>
  <si>
    <t>V</t>
  </si>
  <si>
    <t>Chi thường xuyên</t>
  </si>
  <si>
    <t>Dự phòng ngân sách</t>
  </si>
  <si>
    <t>So sánh (%)</t>
  </si>
  <si>
    <t>Thuế thu nhập cá nhân</t>
  </si>
  <si>
    <t>Lệ phí trước bạ</t>
  </si>
  <si>
    <t>Thu khác ngân sách</t>
  </si>
  <si>
    <t>Tỉnh giao</t>
  </si>
  <si>
    <t>Huyện giao</t>
  </si>
  <si>
    <t>1.1</t>
  </si>
  <si>
    <t xml:space="preserve"> - Thu khác về thuế</t>
  </si>
  <si>
    <t>1.2</t>
  </si>
  <si>
    <t>Thu cấp quyền khai thác khoáng sản</t>
  </si>
  <si>
    <t>Chỉ tiêu</t>
  </si>
  <si>
    <t>PHẦN THU</t>
  </si>
  <si>
    <t>Tổng số thu NSNN</t>
  </si>
  <si>
    <t>Trong đó: NSĐP được hưởng</t>
  </si>
  <si>
    <t>Thu ngân sách trên địa bàn</t>
  </si>
  <si>
    <t>Thuế CTNNQD</t>
  </si>
  <si>
    <t>Thuế sử dụng đất phi NN</t>
  </si>
  <si>
    <t>Tiền thuê đất</t>
  </si>
  <si>
    <t>Tiền cấp quyền sử dụng đất</t>
  </si>
  <si>
    <t>Thu phí &amp; lệ phí</t>
  </si>
  <si>
    <t>Thu hoa lợi công sản</t>
  </si>
  <si>
    <t>Cấp quyền khai thác khoáng sản</t>
  </si>
  <si>
    <t>Thu chuyển nguồn</t>
  </si>
  <si>
    <t>Thu kết dư ngân sách</t>
  </si>
  <si>
    <t>Thu bổ sung từ ngân sách tỉnh</t>
  </si>
  <si>
    <t>Bổ sung cân đối</t>
  </si>
  <si>
    <t>Bổ sung có mục tiêu</t>
  </si>
  <si>
    <t>PHẦN CHI</t>
  </si>
  <si>
    <t>Tổng số chi NSĐP</t>
  </si>
  <si>
    <t>Chi theo cân đối ngân sách</t>
  </si>
  <si>
    <t>Chi sự nghiệp Giáo dục &amp; ĐT</t>
  </si>
  <si>
    <t>SNGD</t>
  </si>
  <si>
    <t>DT 2018</t>
  </si>
  <si>
    <t>Tăng theo NĐ 72</t>
  </si>
  <si>
    <t>Giảm 108</t>
  </si>
  <si>
    <t>Giảm các khoản so với 2018</t>
  </si>
  <si>
    <t>(học bổng: 1352; K tật: 177; Chứt: -728; 86: 11.285)</t>
  </si>
  <si>
    <t>DT 2019</t>
  </si>
  <si>
    <t>Phụ lục số 01</t>
  </si>
  <si>
    <t xml:space="preserve">BÁO CÁO TÌNH HÌNH ƯỚC THỰC HIỆN DỰ TOÁN </t>
  </si>
  <si>
    <t xml:space="preserve">của UBND huyện Tuyên Hoá) </t>
  </si>
  <si>
    <t>So sánh  (%)</t>
  </si>
  <si>
    <t xml:space="preserve"> Huyện giao</t>
  </si>
  <si>
    <t>TH/DT tỉnh</t>
  </si>
  <si>
    <t>TH/DT huyện</t>
  </si>
  <si>
    <t>Chi xây dựng cơ bản</t>
  </si>
  <si>
    <t>Vốn XDCB tập trung trong nước</t>
  </si>
  <si>
    <t>Trong đó:Bố trí cho GDDT</t>
  </si>
  <si>
    <t>2.1</t>
  </si>
  <si>
    <t>Cho Quốc phòng</t>
  </si>
  <si>
    <t>2.2</t>
  </si>
  <si>
    <t>Chi An ninh</t>
  </si>
  <si>
    <t>2.3</t>
  </si>
  <si>
    <t>2.4</t>
  </si>
  <si>
    <t>Chi sự nghiệp y tế, dân số</t>
  </si>
  <si>
    <t>2.5</t>
  </si>
  <si>
    <t>Chi sự nghiệp VHTT</t>
  </si>
  <si>
    <t>2.6</t>
  </si>
  <si>
    <t>2.7</t>
  </si>
  <si>
    <t>Chi sự nghiêp môi trường</t>
  </si>
  <si>
    <t>2.8</t>
  </si>
  <si>
    <t>2.9</t>
  </si>
  <si>
    <t>Chi QLNN, Đảng, Đoàn thể</t>
  </si>
  <si>
    <t>2.10</t>
  </si>
  <si>
    <t>Chi đảm bảo xã hội</t>
  </si>
  <si>
    <t>Chi khác ngân sách</t>
  </si>
  <si>
    <t>Chi nộp ngân sách cấp trên</t>
  </si>
  <si>
    <t>Đơn vị tính: Nghìn đồng</t>
  </si>
  <si>
    <t xml:space="preserve"> - Thuế GTGT</t>
  </si>
  <si>
    <t xml:space="preserve"> - Thuế TNDN</t>
  </si>
  <si>
    <t xml:space="preserve"> - Thuế tài nguyên</t>
  </si>
  <si>
    <t xml:space="preserve"> - Tỉnh hưởng</t>
  </si>
  <si>
    <t xml:space="preserve"> - Huyện hưởng</t>
  </si>
  <si>
    <t xml:space="preserve"> - Xã hưởng</t>
  </si>
  <si>
    <t>Trong đó: ATGT</t>
  </si>
  <si>
    <t>Thu điều tiết từ các khoản thu do tỉnh quản lý</t>
  </si>
  <si>
    <t>Thu tiền thuê đất</t>
  </si>
  <si>
    <t>Vốn từ nguồn cấp quyền SD đất</t>
  </si>
  <si>
    <t xml:space="preserve"> -</t>
  </si>
  <si>
    <t>ĐT từ nguồn cấp quyền SD đất</t>
  </si>
  <si>
    <t>Ghi chi hạ tầng tạo quỹ đất</t>
  </si>
  <si>
    <t>Chi sự nghiệp kinh tế</t>
  </si>
  <si>
    <t>Chi từ nguồn tỉnh bổ sung có mục tiêu</t>
  </si>
  <si>
    <t>Phụ lục số 02</t>
  </si>
  <si>
    <t xml:space="preserve">                                                                                                                         Đơn vị tính: Nghìn đồng</t>
  </si>
  <si>
    <t>Thu cấp dưới nộp lên</t>
  </si>
  <si>
    <t>VI</t>
  </si>
  <si>
    <t xml:space="preserve">Chi chuyển nguồn </t>
  </si>
  <si>
    <t>Dự toán năm 2024</t>
  </si>
  <si>
    <t>Thuế CTN và DVNQD</t>
  </si>
  <si>
    <t xml:space="preserve"> - NS tỉnh hưởng</t>
  </si>
  <si>
    <t xml:space="preserve"> - NS huyện hưởng</t>
  </si>
  <si>
    <t xml:space="preserve"> - NS xã hưởng</t>
  </si>
  <si>
    <t>THU, CHI NGÂN SÁCH NHÀ NƯỚC NĂM 2024</t>
  </si>
  <si>
    <t>(Kèm theo báo cáo số        /BC-UBND  ngày      tháng  12  năm 2024</t>
  </si>
  <si>
    <t>Thực hiện năm 2023</t>
  </si>
  <si>
    <t>Dự toán 2024</t>
  </si>
  <si>
    <t xml:space="preserve"> Ước thực hiện năm 2024</t>
  </si>
  <si>
    <t>Ước thực hiện năm 2024</t>
  </si>
  <si>
    <t>DỰ TOÁN THU, CHI NGÂN SÁCH NHÀ NƯỚC NĂM 2025</t>
  </si>
  <si>
    <t>Dự toán năm 2025</t>
  </si>
  <si>
    <t>DTH25/UTH24</t>
  </si>
  <si>
    <t>DTH25/DTT25</t>
  </si>
  <si>
    <t>Chi từ nguồn bổ sung có mục tiêu</t>
  </si>
  <si>
    <t>UTH24/TH23</t>
  </si>
</sst>
</file>

<file path=xl/styles.xml><?xml version="1.0" encoding="utf-8"?>
<styleSheet xmlns="http://schemas.openxmlformats.org/spreadsheetml/2006/main">
  <numFmts count="3">
    <numFmt numFmtId="164" formatCode="_-* #,##0.00\ _ _-;\-* #,##0.00\ _ _-;_-* &quot;-&quot;??\ _ _-;_-@_-"/>
    <numFmt numFmtId="165" formatCode="_(* #,##0_);_(* \(#,##0\);_(* &quot;-&quot;??_);_(@_)"/>
    <numFmt numFmtId="166" formatCode="#,##0.0"/>
  </numFmts>
  <fonts count="33"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2"/>
      <name val="Times New Roman"/>
      <family val="1"/>
    </font>
    <font>
      <i/>
      <sz val="14"/>
      <name val="Times New Roman"/>
      <family val="1"/>
    </font>
    <font>
      <b/>
      <sz val="14"/>
      <name val="Times New Roman"/>
      <family val="1"/>
    </font>
    <font>
      <b/>
      <sz val="9"/>
      <name val="Times New Roman"/>
      <family val="1"/>
    </font>
    <font>
      <b/>
      <i/>
      <sz val="12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b/>
      <i/>
      <sz val="11"/>
      <name val="Times New Roman"/>
      <family val="1"/>
    </font>
    <font>
      <sz val="13"/>
      <name val="Times New Roman"/>
      <family val="1"/>
    </font>
    <font>
      <i/>
      <sz val="10"/>
      <name val="Times New Roman"/>
      <family val="1"/>
    </font>
    <font>
      <b/>
      <u/>
      <sz val="12"/>
      <name val="Times New Roman"/>
      <family val="1"/>
    </font>
    <font>
      <b/>
      <u val="singleAccounting"/>
      <sz val="12"/>
      <name val="Times New Roman"/>
      <family val="1"/>
    </font>
    <font>
      <sz val="12"/>
      <name val="Arial"/>
      <family val="2"/>
    </font>
    <font>
      <b/>
      <i/>
      <sz val="10"/>
      <name val="Times New Roman"/>
      <family val="1"/>
    </font>
    <font>
      <b/>
      <i/>
      <sz val="12"/>
      <name val=".VnTime"/>
      <family val="2"/>
    </font>
    <font>
      <b/>
      <sz val="14"/>
      <name val=".VnTimeH"/>
      <family val="2"/>
    </font>
    <font>
      <b/>
      <u/>
      <sz val="10"/>
      <name val="Times New Roman"/>
      <family val="1"/>
    </font>
    <font>
      <sz val="10"/>
      <name val=".VnTime"/>
      <family val="2"/>
    </font>
    <font>
      <b/>
      <sz val="10"/>
      <name val=".VnTime"/>
      <family val="2"/>
    </font>
    <font>
      <i/>
      <sz val="10"/>
      <name val=".VnTime"/>
      <family val="2"/>
    </font>
    <font>
      <sz val="11"/>
      <color theme="1"/>
      <name val="Times New Roman"/>
      <family val="1"/>
    </font>
    <font>
      <sz val="9"/>
      <name val="Times New Roman"/>
      <family val="1"/>
    </font>
    <font>
      <b/>
      <sz val="10"/>
      <color rgb="FFFF0000"/>
      <name val="Times New Roman"/>
      <family val="1"/>
    </font>
    <font>
      <b/>
      <sz val="8"/>
      <name val="Times New Roman"/>
      <family val="1"/>
    </font>
    <font>
      <sz val="10"/>
      <color rgb="FFFF0000"/>
      <name val="Times New Roman"/>
      <family val="1"/>
    </font>
    <font>
      <b/>
      <i/>
      <sz val="10"/>
      <color rgb="FFFF0000"/>
      <name val="Times New Roman"/>
      <family val="1"/>
    </font>
    <font>
      <b/>
      <i/>
      <sz val="8"/>
      <name val="Times New Roman"/>
      <family val="1"/>
    </font>
    <font>
      <sz val="10"/>
      <color theme="1"/>
      <name val="Calibri"/>
      <family val="2"/>
      <charset val="163"/>
      <scheme val="minor"/>
    </font>
    <font>
      <b/>
      <sz val="10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2" fillId="0" borderId="0"/>
    <xf numFmtId="0" fontId="16" fillId="0" borderId="0"/>
  </cellStyleXfs>
  <cellXfs count="129">
    <xf numFmtId="0" fontId="0" fillId="0" borderId="0" xfId="0"/>
    <xf numFmtId="0" fontId="2" fillId="0" borderId="0" xfId="0" applyFont="1"/>
    <xf numFmtId="165" fontId="5" fillId="0" borderId="0" xfId="1" applyNumberFormat="1" applyFont="1" applyAlignment="1">
      <alignment horizontal="center"/>
    </xf>
    <xf numFmtId="0" fontId="6" fillId="0" borderId="2" xfId="0" applyFont="1" applyBorder="1" applyAlignment="1"/>
    <xf numFmtId="0" fontId="9" fillId="0" borderId="0" xfId="0" applyFont="1"/>
    <xf numFmtId="0" fontId="7" fillId="0" borderId="0" xfId="0" applyFont="1"/>
    <xf numFmtId="0" fontId="8" fillId="0" borderId="0" xfId="0" applyFont="1"/>
    <xf numFmtId="165" fontId="2" fillId="0" borderId="0" xfId="0" applyNumberFormat="1" applyFont="1"/>
    <xf numFmtId="165" fontId="8" fillId="0" borderId="0" xfId="0" applyNumberFormat="1" applyFont="1" applyAlignment="1">
      <alignment horizontal="center"/>
    </xf>
    <xf numFmtId="165" fontId="5" fillId="0" borderId="0" xfId="0" applyNumberFormat="1" applyFont="1" applyAlignment="1">
      <alignment horizontal="center"/>
    </xf>
    <xf numFmtId="165" fontId="2" fillId="0" borderId="0" xfId="1" applyNumberFormat="1" applyFont="1"/>
    <xf numFmtId="165" fontId="6" fillId="0" borderId="0" xfId="1" applyNumberFormat="1" applyFont="1" applyBorder="1"/>
    <xf numFmtId="0" fontId="11" fillId="0" borderId="0" xfId="0" applyFont="1" applyBorder="1"/>
    <xf numFmtId="0" fontId="8" fillId="0" borderId="0" xfId="0" applyFont="1" applyAlignment="1"/>
    <xf numFmtId="165" fontId="8" fillId="0" borderId="0" xfId="1" applyNumberFormat="1" applyFont="1"/>
    <xf numFmtId="0" fontId="4" fillId="0" borderId="0" xfId="0" applyFont="1" applyAlignment="1"/>
    <xf numFmtId="0" fontId="10" fillId="0" borderId="0" xfId="0" applyFont="1"/>
    <xf numFmtId="165" fontId="7" fillId="0" borderId="0" xfId="1" applyNumberFormat="1" applyFont="1" applyBorder="1"/>
    <xf numFmtId="165" fontId="2" fillId="0" borderId="0" xfId="0" applyNumberFormat="1" applyFont="1" applyBorder="1"/>
    <xf numFmtId="1" fontId="17" fillId="0" borderId="0" xfId="0" applyNumberFormat="1" applyFont="1" applyBorder="1"/>
    <xf numFmtId="165" fontId="9" fillId="0" borderId="9" xfId="1" applyNumberFormat="1" applyFont="1" applyBorder="1"/>
    <xf numFmtId="1" fontId="2" fillId="0" borderId="0" xfId="0" applyNumberFormat="1" applyFont="1"/>
    <xf numFmtId="165" fontId="7" fillId="0" borderId="9" xfId="1" applyNumberFormat="1" applyFont="1" applyBorder="1"/>
    <xf numFmtId="0" fontId="18" fillId="0" borderId="0" xfId="0" applyFont="1" applyAlignment="1">
      <alignment horizontal="left"/>
    </xf>
    <xf numFmtId="0" fontId="19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21" fillId="0" borderId="0" xfId="0" applyFont="1"/>
    <xf numFmtId="0" fontId="21" fillId="0" borderId="0" xfId="0" applyFont="1" applyFill="1"/>
    <xf numFmtId="0" fontId="22" fillId="0" borderId="0" xfId="0" applyFont="1" applyFill="1"/>
    <xf numFmtId="0" fontId="23" fillId="0" borderId="0" xfId="0" applyFont="1" applyFill="1"/>
    <xf numFmtId="0" fontId="7" fillId="0" borderId="9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24" fillId="0" borderId="0" xfId="0" applyFont="1"/>
    <xf numFmtId="0" fontId="9" fillId="0" borderId="0" xfId="0" applyFont="1" applyFill="1"/>
    <xf numFmtId="0" fontId="7" fillId="0" borderId="0" xfId="0" applyFont="1" applyFill="1"/>
    <xf numFmtId="0" fontId="13" fillId="0" borderId="0" xfId="0" applyFont="1" applyFill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165" fontId="4" fillId="0" borderId="0" xfId="0" applyNumberFormat="1" applyFont="1" applyAlignment="1">
      <alignment horizontal="center"/>
    </xf>
    <xf numFmtId="3" fontId="14" fillId="2" borderId="7" xfId="0" applyNumberFormat="1" applyFont="1" applyFill="1" applyBorder="1" applyAlignment="1">
      <alignment horizontal="center" vertical="center"/>
    </xf>
    <xf numFmtId="165" fontId="15" fillId="0" borderId="7" xfId="1" applyNumberFormat="1" applyFont="1" applyBorder="1" applyAlignment="1">
      <alignment horizontal="center" vertical="center"/>
    </xf>
    <xf numFmtId="165" fontId="14" fillId="0" borderId="7" xfId="0" applyNumberFormat="1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3" fillId="0" borderId="9" xfId="0" applyFont="1" applyBorder="1" applyAlignment="1">
      <alignment horizontal="center" vertical="center"/>
    </xf>
    <xf numFmtId="0" fontId="13" fillId="0" borderId="9" xfId="0" applyFont="1" applyBorder="1" applyAlignment="1">
      <alignment vertical="center"/>
    </xf>
    <xf numFmtId="0" fontId="13" fillId="0" borderId="0" xfId="0" applyFont="1"/>
    <xf numFmtId="0" fontId="25" fillId="0" borderId="9" xfId="0" applyFont="1" applyBorder="1" applyAlignment="1">
      <alignment vertical="center"/>
    </xf>
    <xf numFmtId="0" fontId="5" fillId="0" borderId="9" xfId="3" applyFont="1" applyFill="1" applyBorder="1" applyAlignment="1">
      <alignment horizontal="left" wrapText="1"/>
    </xf>
    <xf numFmtId="3" fontId="7" fillId="2" borderId="9" xfId="1" applyNumberFormat="1" applyFont="1" applyFill="1" applyBorder="1" applyAlignment="1">
      <alignment vertical="center"/>
    </xf>
    <xf numFmtId="3" fontId="9" fillId="2" borderId="9" xfId="1" applyNumberFormat="1" applyFont="1" applyFill="1" applyBorder="1" applyAlignment="1">
      <alignment vertical="center"/>
    </xf>
    <xf numFmtId="3" fontId="9" fillId="0" borderId="9" xfId="1" applyNumberFormat="1" applyFont="1" applyFill="1" applyBorder="1" applyAlignment="1">
      <alignment vertical="center"/>
    </xf>
    <xf numFmtId="3" fontId="7" fillId="0" borderId="9" xfId="1" applyNumberFormat="1" applyFont="1" applyFill="1" applyBorder="1" applyAlignment="1">
      <alignment vertical="center"/>
    </xf>
    <xf numFmtId="3" fontId="13" fillId="0" borderId="9" xfId="1" applyNumberFormat="1" applyFont="1" applyBorder="1" applyAlignment="1">
      <alignment vertical="center"/>
    </xf>
    <xf numFmtId="3" fontId="13" fillId="0" borderId="9" xfId="1" applyNumberFormat="1" applyFont="1" applyFill="1" applyBorder="1" applyAlignment="1">
      <alignment vertical="center"/>
    </xf>
    <xf numFmtId="3" fontId="7" fillId="0" borderId="9" xfId="1" applyNumberFormat="1" applyFont="1" applyBorder="1"/>
    <xf numFmtId="3" fontId="7" fillId="2" borderId="9" xfId="1" applyNumberFormat="1" applyFont="1" applyFill="1" applyBorder="1"/>
    <xf numFmtId="3" fontId="7" fillId="0" borderId="9" xfId="1" applyNumberFormat="1" applyFont="1" applyBorder="1" applyAlignment="1">
      <alignment vertical="center"/>
    </xf>
    <xf numFmtId="166" fontId="20" fillId="0" borderId="9" xfId="0" applyNumberFormat="1" applyFont="1" applyBorder="1" applyAlignment="1">
      <alignment vertical="center"/>
    </xf>
    <xf numFmtId="166" fontId="7" fillId="0" borderId="9" xfId="0" applyNumberFormat="1" applyFont="1" applyBorder="1" applyAlignment="1">
      <alignment vertical="center"/>
    </xf>
    <xf numFmtId="166" fontId="9" fillId="0" borderId="9" xfId="0" applyNumberFormat="1" applyFont="1" applyBorder="1" applyAlignment="1">
      <alignment vertical="center"/>
    </xf>
    <xf numFmtId="166" fontId="20" fillId="0" borderId="9" xfId="0" applyNumberFormat="1" applyFont="1" applyBorder="1"/>
    <xf numFmtId="166" fontId="7" fillId="0" borderId="9" xfId="0" applyNumberFormat="1" applyFont="1" applyBorder="1"/>
    <xf numFmtId="166" fontId="9" fillId="0" borderId="9" xfId="0" applyNumberFormat="1" applyFont="1" applyBorder="1"/>
    <xf numFmtId="0" fontId="27" fillId="0" borderId="1" xfId="0" applyFont="1" applyBorder="1" applyAlignment="1">
      <alignment horizontal="center" vertical="center" wrapText="1"/>
    </xf>
    <xf numFmtId="3" fontId="7" fillId="0" borderId="9" xfId="0" applyNumberFormat="1" applyFont="1" applyFill="1" applyBorder="1" applyAlignment="1">
      <alignment vertical="center"/>
    </xf>
    <xf numFmtId="3" fontId="17" fillId="0" borderId="9" xfId="1" applyNumberFormat="1" applyFont="1" applyFill="1" applyBorder="1" applyAlignment="1">
      <alignment vertical="center"/>
    </xf>
    <xf numFmtId="166" fontId="17" fillId="0" borderId="9" xfId="1" applyNumberFormat="1" applyFont="1" applyBorder="1" applyAlignment="1">
      <alignment vertical="center"/>
    </xf>
    <xf numFmtId="166" fontId="7" fillId="0" borderId="9" xfId="1" applyNumberFormat="1" applyFont="1" applyFill="1" applyBorder="1" applyAlignment="1">
      <alignment vertical="center"/>
    </xf>
    <xf numFmtId="166" fontId="7" fillId="0" borderId="9" xfId="1" applyNumberFormat="1" applyFont="1" applyBorder="1" applyAlignment="1">
      <alignment vertical="center"/>
    </xf>
    <xf numFmtId="166" fontId="9" fillId="0" borderId="9" xfId="1" applyNumberFormat="1" applyFont="1" applyFill="1" applyBorder="1" applyAlignment="1">
      <alignment vertical="center"/>
    </xf>
    <xf numFmtId="166" fontId="13" fillId="0" borderId="9" xfId="1" applyNumberFormat="1" applyFont="1" applyFill="1" applyBorder="1" applyAlignment="1">
      <alignment vertical="center"/>
    </xf>
    <xf numFmtId="166" fontId="9" fillId="0" borderId="9" xfId="1" applyNumberFormat="1" applyFont="1" applyBorder="1" applyAlignment="1">
      <alignment horizontal="right" vertical="center"/>
    </xf>
    <xf numFmtId="166" fontId="9" fillId="0" borderId="9" xfId="1" applyNumberFormat="1" applyFont="1" applyBorder="1" applyAlignment="1">
      <alignment vertical="center"/>
    </xf>
    <xf numFmtId="166" fontId="7" fillId="0" borderId="9" xfId="1" applyNumberFormat="1" applyFont="1" applyBorder="1" applyAlignment="1">
      <alignment horizontal="right" vertical="center"/>
    </xf>
    <xf numFmtId="3" fontId="13" fillId="2" borderId="9" xfId="1" applyNumberFormat="1" applyFont="1" applyFill="1" applyBorder="1" applyAlignment="1">
      <alignment vertical="center"/>
    </xf>
    <xf numFmtId="3" fontId="17" fillId="2" borderId="9" xfId="1" applyNumberFormat="1" applyFont="1" applyFill="1" applyBorder="1" applyAlignment="1">
      <alignment vertical="center"/>
    </xf>
    <xf numFmtId="0" fontId="31" fillId="0" borderId="9" xfId="0" applyFont="1" applyBorder="1"/>
    <xf numFmtId="0" fontId="31" fillId="0" borderId="11" xfId="0" applyFont="1" applyBorder="1"/>
    <xf numFmtId="0" fontId="7" fillId="0" borderId="8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3" fontId="8" fillId="2" borderId="8" xfId="0" applyNumberFormat="1" applyFont="1" applyFill="1" applyBorder="1" applyAlignment="1">
      <alignment horizontal="center" vertical="center"/>
    </xf>
    <xf numFmtId="3" fontId="10" fillId="0" borderId="8" xfId="0" applyNumberFormat="1" applyFont="1" applyBorder="1" applyAlignment="1">
      <alignment vertical="center"/>
    </xf>
    <xf numFmtId="165" fontId="10" fillId="0" borderId="8" xfId="1" applyNumberFormat="1" applyFont="1" applyBorder="1" applyAlignment="1">
      <alignment vertical="center"/>
    </xf>
    <xf numFmtId="165" fontId="10" fillId="0" borderId="8" xfId="0" applyNumberFormat="1" applyFont="1" applyBorder="1" applyAlignment="1">
      <alignment vertical="center"/>
    </xf>
    <xf numFmtId="0" fontId="17" fillId="0" borderId="9" xfId="0" applyFont="1" applyBorder="1" applyAlignment="1">
      <alignment vertical="center"/>
    </xf>
    <xf numFmtId="0" fontId="7" fillId="0" borderId="9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 wrapText="1"/>
    </xf>
    <xf numFmtId="3" fontId="32" fillId="0" borderId="9" xfId="1" applyNumberFormat="1" applyFont="1" applyFill="1" applyBorder="1" applyAlignment="1">
      <alignment horizontal="right" vertical="center"/>
    </xf>
    <xf numFmtId="0" fontId="10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5" fillId="0" borderId="10" xfId="3" applyFont="1" applyFill="1" applyBorder="1" applyAlignment="1">
      <alignment horizontal="left"/>
    </xf>
    <xf numFmtId="3" fontId="7" fillId="0" borderId="10" xfId="1" applyNumberFormat="1" applyFont="1" applyBorder="1"/>
    <xf numFmtId="3" fontId="26" fillId="0" borderId="10" xfId="1" applyNumberFormat="1" applyFont="1" applyBorder="1"/>
    <xf numFmtId="0" fontId="31" fillId="0" borderId="10" xfId="0" applyFont="1" applyBorder="1"/>
    <xf numFmtId="166" fontId="9" fillId="0" borderId="10" xfId="1" applyNumberFormat="1" applyFont="1" applyFill="1" applyBorder="1" applyAlignment="1">
      <alignment vertical="center"/>
    </xf>
    <xf numFmtId="166" fontId="17" fillId="0" borderId="9" xfId="1" applyNumberFormat="1" applyFont="1" applyFill="1" applyBorder="1" applyAlignment="1">
      <alignment vertical="center"/>
    </xf>
    <xf numFmtId="3" fontId="29" fillId="2" borderId="9" xfId="1" applyNumberFormat="1" applyFont="1" applyFill="1" applyBorder="1" applyAlignment="1">
      <alignment vertical="center"/>
    </xf>
    <xf numFmtId="3" fontId="26" fillId="2" borderId="9" xfId="1" applyNumberFormat="1" applyFont="1" applyFill="1" applyBorder="1" applyAlignment="1">
      <alignment vertical="center"/>
    </xf>
    <xf numFmtId="3" fontId="7" fillId="2" borderId="9" xfId="0" applyNumberFormat="1" applyFont="1" applyFill="1" applyBorder="1" applyAlignment="1">
      <alignment vertical="center"/>
    </xf>
    <xf numFmtId="3" fontId="28" fillId="2" borderId="9" xfId="1" applyNumberFormat="1" applyFont="1" applyFill="1" applyBorder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5" fillId="0" borderId="11" xfId="3" applyFont="1" applyFill="1" applyBorder="1" applyAlignment="1">
      <alignment horizontal="left" wrapText="1"/>
    </xf>
    <xf numFmtId="3" fontId="7" fillId="0" borderId="11" xfId="1" applyNumberFormat="1" applyFont="1" applyBorder="1"/>
    <xf numFmtId="3" fontId="7" fillId="0" borderId="11" xfId="1" applyNumberFormat="1" applyFont="1" applyBorder="1" applyAlignment="1">
      <alignment vertical="center"/>
    </xf>
    <xf numFmtId="166" fontId="9" fillId="0" borderId="11" xfId="1" applyNumberFormat="1" applyFont="1" applyFill="1" applyBorder="1" applyAlignment="1">
      <alignment vertical="center"/>
    </xf>
    <xf numFmtId="166" fontId="13" fillId="0" borderId="9" xfId="0" applyNumberFormat="1" applyFont="1" applyBorder="1" applyAlignment="1">
      <alignment vertical="center"/>
    </xf>
    <xf numFmtId="3" fontId="29" fillId="2" borderId="9" xfId="1" applyNumberFormat="1" applyFont="1" applyFill="1" applyBorder="1"/>
    <xf numFmtId="3" fontId="26" fillId="2" borderId="9" xfId="1" applyNumberFormat="1" applyFont="1" applyFill="1" applyBorder="1"/>
    <xf numFmtId="166" fontId="17" fillId="0" borderId="9" xfId="0" applyNumberFormat="1" applyFont="1" applyBorder="1" applyAlignment="1">
      <alignment vertical="center"/>
    </xf>
    <xf numFmtId="166" fontId="9" fillId="0" borderId="10" xfId="0" applyNumberFormat="1" applyFont="1" applyBorder="1"/>
    <xf numFmtId="0" fontId="7" fillId="0" borderId="9" xfId="0" applyFont="1" applyBorder="1" applyAlignment="1">
      <alignment vertical="center" wrapText="1"/>
    </xf>
    <xf numFmtId="0" fontId="6" fillId="0" borderId="0" xfId="0" applyFont="1" applyBorder="1" applyAlignment="1">
      <alignment horizontal="right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30" fillId="0" borderId="2" xfId="0" applyFont="1" applyBorder="1" applyAlignment="1">
      <alignment horizont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</cellXfs>
  <cellStyles count="4">
    <cellStyle name="Comma" xfId="1" builtinId="3"/>
    <cellStyle name="Normal" xfId="0" builtinId="0"/>
    <cellStyle name="Normal 2" xfId="2"/>
    <cellStyle name="Normal_Biểu 3B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70"/>
  <sheetViews>
    <sheetView topLeftCell="A55" zoomScale="85" zoomScaleNormal="85" workbookViewId="0">
      <selection activeCell="F16" sqref="F16"/>
    </sheetView>
  </sheetViews>
  <sheetFormatPr defaultRowHeight="15"/>
  <cols>
    <col min="1" max="1" width="4.85546875" style="32" customWidth="1"/>
    <col min="2" max="2" width="27.42578125" customWidth="1"/>
    <col min="3" max="3" width="13.140625" customWidth="1"/>
    <col min="4" max="4" width="11.85546875" customWidth="1"/>
    <col min="5" max="5" width="11.5703125" customWidth="1"/>
    <col min="6" max="6" width="12.85546875" customWidth="1"/>
    <col min="7" max="7" width="7.7109375" customWidth="1"/>
    <col min="8" max="8" width="7.85546875" customWidth="1"/>
    <col min="9" max="9" width="7.28515625" customWidth="1"/>
    <col min="10" max="14" width="9.140625" style="32"/>
    <col min="255" max="255" width="4.85546875" customWidth="1"/>
    <col min="256" max="256" width="29.42578125" customWidth="1"/>
    <col min="257" max="257" width="13.140625" customWidth="1"/>
    <col min="258" max="258" width="12.85546875" customWidth="1"/>
    <col min="259" max="259" width="12.7109375" customWidth="1"/>
    <col min="260" max="260" width="12.5703125" customWidth="1"/>
    <col min="261" max="261" width="7.5703125" customWidth="1"/>
    <col min="262" max="263" width="7" customWidth="1"/>
    <col min="511" max="511" width="4.85546875" customWidth="1"/>
    <col min="512" max="512" width="29.42578125" customWidth="1"/>
    <col min="513" max="513" width="13.140625" customWidth="1"/>
    <col min="514" max="514" width="12.85546875" customWidth="1"/>
    <col min="515" max="515" width="12.7109375" customWidth="1"/>
    <col min="516" max="516" width="12.5703125" customWidth="1"/>
    <col min="517" max="517" width="7.5703125" customWidth="1"/>
    <col min="518" max="519" width="7" customWidth="1"/>
    <col min="767" max="767" width="4.85546875" customWidth="1"/>
    <col min="768" max="768" width="29.42578125" customWidth="1"/>
    <col min="769" max="769" width="13.140625" customWidth="1"/>
    <col min="770" max="770" width="12.85546875" customWidth="1"/>
    <col min="771" max="771" width="12.7109375" customWidth="1"/>
    <col min="772" max="772" width="12.5703125" customWidth="1"/>
    <col min="773" max="773" width="7.5703125" customWidth="1"/>
    <col min="774" max="775" width="7" customWidth="1"/>
    <col min="1023" max="1023" width="4.85546875" customWidth="1"/>
    <col min="1024" max="1024" width="29.42578125" customWidth="1"/>
    <col min="1025" max="1025" width="13.140625" customWidth="1"/>
    <col min="1026" max="1026" width="12.85546875" customWidth="1"/>
    <col min="1027" max="1027" width="12.7109375" customWidth="1"/>
    <col min="1028" max="1028" width="12.5703125" customWidth="1"/>
    <col min="1029" max="1029" width="7.5703125" customWidth="1"/>
    <col min="1030" max="1031" width="7" customWidth="1"/>
    <col min="1279" max="1279" width="4.85546875" customWidth="1"/>
    <col min="1280" max="1280" width="29.42578125" customWidth="1"/>
    <col min="1281" max="1281" width="13.140625" customWidth="1"/>
    <col min="1282" max="1282" width="12.85546875" customWidth="1"/>
    <col min="1283" max="1283" width="12.7109375" customWidth="1"/>
    <col min="1284" max="1284" width="12.5703125" customWidth="1"/>
    <col min="1285" max="1285" width="7.5703125" customWidth="1"/>
    <col min="1286" max="1287" width="7" customWidth="1"/>
    <col min="1535" max="1535" width="4.85546875" customWidth="1"/>
    <col min="1536" max="1536" width="29.42578125" customWidth="1"/>
    <col min="1537" max="1537" width="13.140625" customWidth="1"/>
    <col min="1538" max="1538" width="12.85546875" customWidth="1"/>
    <col min="1539" max="1539" width="12.7109375" customWidth="1"/>
    <col min="1540" max="1540" width="12.5703125" customWidth="1"/>
    <col min="1541" max="1541" width="7.5703125" customWidth="1"/>
    <col min="1542" max="1543" width="7" customWidth="1"/>
    <col min="1791" max="1791" width="4.85546875" customWidth="1"/>
    <col min="1792" max="1792" width="29.42578125" customWidth="1"/>
    <col min="1793" max="1793" width="13.140625" customWidth="1"/>
    <col min="1794" max="1794" width="12.85546875" customWidth="1"/>
    <col min="1795" max="1795" width="12.7109375" customWidth="1"/>
    <col min="1796" max="1796" width="12.5703125" customWidth="1"/>
    <col min="1797" max="1797" width="7.5703125" customWidth="1"/>
    <col min="1798" max="1799" width="7" customWidth="1"/>
    <col min="2047" max="2047" width="4.85546875" customWidth="1"/>
    <col min="2048" max="2048" width="29.42578125" customWidth="1"/>
    <col min="2049" max="2049" width="13.140625" customWidth="1"/>
    <col min="2050" max="2050" width="12.85546875" customWidth="1"/>
    <col min="2051" max="2051" width="12.7109375" customWidth="1"/>
    <col min="2052" max="2052" width="12.5703125" customWidth="1"/>
    <col min="2053" max="2053" width="7.5703125" customWidth="1"/>
    <col min="2054" max="2055" width="7" customWidth="1"/>
    <col min="2303" max="2303" width="4.85546875" customWidth="1"/>
    <col min="2304" max="2304" width="29.42578125" customWidth="1"/>
    <col min="2305" max="2305" width="13.140625" customWidth="1"/>
    <col min="2306" max="2306" width="12.85546875" customWidth="1"/>
    <col min="2307" max="2307" width="12.7109375" customWidth="1"/>
    <col min="2308" max="2308" width="12.5703125" customWidth="1"/>
    <col min="2309" max="2309" width="7.5703125" customWidth="1"/>
    <col min="2310" max="2311" width="7" customWidth="1"/>
    <col min="2559" max="2559" width="4.85546875" customWidth="1"/>
    <col min="2560" max="2560" width="29.42578125" customWidth="1"/>
    <col min="2561" max="2561" width="13.140625" customWidth="1"/>
    <col min="2562" max="2562" width="12.85546875" customWidth="1"/>
    <col min="2563" max="2563" width="12.7109375" customWidth="1"/>
    <col min="2564" max="2564" width="12.5703125" customWidth="1"/>
    <col min="2565" max="2565" width="7.5703125" customWidth="1"/>
    <col min="2566" max="2567" width="7" customWidth="1"/>
    <col min="2815" max="2815" width="4.85546875" customWidth="1"/>
    <col min="2816" max="2816" width="29.42578125" customWidth="1"/>
    <col min="2817" max="2817" width="13.140625" customWidth="1"/>
    <col min="2818" max="2818" width="12.85546875" customWidth="1"/>
    <col min="2819" max="2819" width="12.7109375" customWidth="1"/>
    <col min="2820" max="2820" width="12.5703125" customWidth="1"/>
    <col min="2821" max="2821" width="7.5703125" customWidth="1"/>
    <col min="2822" max="2823" width="7" customWidth="1"/>
    <col min="3071" max="3071" width="4.85546875" customWidth="1"/>
    <col min="3072" max="3072" width="29.42578125" customWidth="1"/>
    <col min="3073" max="3073" width="13.140625" customWidth="1"/>
    <col min="3074" max="3074" width="12.85546875" customWidth="1"/>
    <col min="3075" max="3075" width="12.7109375" customWidth="1"/>
    <col min="3076" max="3076" width="12.5703125" customWidth="1"/>
    <col min="3077" max="3077" width="7.5703125" customWidth="1"/>
    <col min="3078" max="3079" width="7" customWidth="1"/>
    <col min="3327" max="3327" width="4.85546875" customWidth="1"/>
    <col min="3328" max="3328" width="29.42578125" customWidth="1"/>
    <col min="3329" max="3329" width="13.140625" customWidth="1"/>
    <col min="3330" max="3330" width="12.85546875" customWidth="1"/>
    <col min="3331" max="3331" width="12.7109375" customWidth="1"/>
    <col min="3332" max="3332" width="12.5703125" customWidth="1"/>
    <col min="3333" max="3333" width="7.5703125" customWidth="1"/>
    <col min="3334" max="3335" width="7" customWidth="1"/>
    <col min="3583" max="3583" width="4.85546875" customWidth="1"/>
    <col min="3584" max="3584" width="29.42578125" customWidth="1"/>
    <col min="3585" max="3585" width="13.140625" customWidth="1"/>
    <col min="3586" max="3586" width="12.85546875" customWidth="1"/>
    <col min="3587" max="3587" width="12.7109375" customWidth="1"/>
    <col min="3588" max="3588" width="12.5703125" customWidth="1"/>
    <col min="3589" max="3589" width="7.5703125" customWidth="1"/>
    <col min="3590" max="3591" width="7" customWidth="1"/>
    <col min="3839" max="3839" width="4.85546875" customWidth="1"/>
    <col min="3840" max="3840" width="29.42578125" customWidth="1"/>
    <col min="3841" max="3841" width="13.140625" customWidth="1"/>
    <col min="3842" max="3842" width="12.85546875" customWidth="1"/>
    <col min="3843" max="3843" width="12.7109375" customWidth="1"/>
    <col min="3844" max="3844" width="12.5703125" customWidth="1"/>
    <col min="3845" max="3845" width="7.5703125" customWidth="1"/>
    <col min="3846" max="3847" width="7" customWidth="1"/>
    <col min="4095" max="4095" width="4.85546875" customWidth="1"/>
    <col min="4096" max="4096" width="29.42578125" customWidth="1"/>
    <col min="4097" max="4097" width="13.140625" customWidth="1"/>
    <col min="4098" max="4098" width="12.85546875" customWidth="1"/>
    <col min="4099" max="4099" width="12.7109375" customWidth="1"/>
    <col min="4100" max="4100" width="12.5703125" customWidth="1"/>
    <col min="4101" max="4101" width="7.5703125" customWidth="1"/>
    <col min="4102" max="4103" width="7" customWidth="1"/>
    <col min="4351" max="4351" width="4.85546875" customWidth="1"/>
    <col min="4352" max="4352" width="29.42578125" customWidth="1"/>
    <col min="4353" max="4353" width="13.140625" customWidth="1"/>
    <col min="4354" max="4354" width="12.85546875" customWidth="1"/>
    <col min="4355" max="4355" width="12.7109375" customWidth="1"/>
    <col min="4356" max="4356" width="12.5703125" customWidth="1"/>
    <col min="4357" max="4357" width="7.5703125" customWidth="1"/>
    <col min="4358" max="4359" width="7" customWidth="1"/>
    <col min="4607" max="4607" width="4.85546875" customWidth="1"/>
    <col min="4608" max="4608" width="29.42578125" customWidth="1"/>
    <col min="4609" max="4609" width="13.140625" customWidth="1"/>
    <col min="4610" max="4610" width="12.85546875" customWidth="1"/>
    <col min="4611" max="4611" width="12.7109375" customWidth="1"/>
    <col min="4612" max="4612" width="12.5703125" customWidth="1"/>
    <col min="4613" max="4613" width="7.5703125" customWidth="1"/>
    <col min="4614" max="4615" width="7" customWidth="1"/>
    <col min="4863" max="4863" width="4.85546875" customWidth="1"/>
    <col min="4864" max="4864" width="29.42578125" customWidth="1"/>
    <col min="4865" max="4865" width="13.140625" customWidth="1"/>
    <col min="4866" max="4866" width="12.85546875" customWidth="1"/>
    <col min="4867" max="4867" width="12.7109375" customWidth="1"/>
    <col min="4868" max="4868" width="12.5703125" customWidth="1"/>
    <col min="4869" max="4869" width="7.5703125" customWidth="1"/>
    <col min="4870" max="4871" width="7" customWidth="1"/>
    <col min="5119" max="5119" width="4.85546875" customWidth="1"/>
    <col min="5120" max="5120" width="29.42578125" customWidth="1"/>
    <col min="5121" max="5121" width="13.140625" customWidth="1"/>
    <col min="5122" max="5122" width="12.85546875" customWidth="1"/>
    <col min="5123" max="5123" width="12.7109375" customWidth="1"/>
    <col min="5124" max="5124" width="12.5703125" customWidth="1"/>
    <col min="5125" max="5125" width="7.5703125" customWidth="1"/>
    <col min="5126" max="5127" width="7" customWidth="1"/>
    <col min="5375" max="5375" width="4.85546875" customWidth="1"/>
    <col min="5376" max="5376" width="29.42578125" customWidth="1"/>
    <col min="5377" max="5377" width="13.140625" customWidth="1"/>
    <col min="5378" max="5378" width="12.85546875" customWidth="1"/>
    <col min="5379" max="5379" width="12.7109375" customWidth="1"/>
    <col min="5380" max="5380" width="12.5703125" customWidth="1"/>
    <col min="5381" max="5381" width="7.5703125" customWidth="1"/>
    <col min="5382" max="5383" width="7" customWidth="1"/>
    <col min="5631" max="5631" width="4.85546875" customWidth="1"/>
    <col min="5632" max="5632" width="29.42578125" customWidth="1"/>
    <col min="5633" max="5633" width="13.140625" customWidth="1"/>
    <col min="5634" max="5634" width="12.85546875" customWidth="1"/>
    <col min="5635" max="5635" width="12.7109375" customWidth="1"/>
    <col min="5636" max="5636" width="12.5703125" customWidth="1"/>
    <col min="5637" max="5637" width="7.5703125" customWidth="1"/>
    <col min="5638" max="5639" width="7" customWidth="1"/>
    <col min="5887" max="5887" width="4.85546875" customWidth="1"/>
    <col min="5888" max="5888" width="29.42578125" customWidth="1"/>
    <col min="5889" max="5889" width="13.140625" customWidth="1"/>
    <col min="5890" max="5890" width="12.85546875" customWidth="1"/>
    <col min="5891" max="5891" width="12.7109375" customWidth="1"/>
    <col min="5892" max="5892" width="12.5703125" customWidth="1"/>
    <col min="5893" max="5893" width="7.5703125" customWidth="1"/>
    <col min="5894" max="5895" width="7" customWidth="1"/>
    <col min="6143" max="6143" width="4.85546875" customWidth="1"/>
    <col min="6144" max="6144" width="29.42578125" customWidth="1"/>
    <col min="6145" max="6145" width="13.140625" customWidth="1"/>
    <col min="6146" max="6146" width="12.85546875" customWidth="1"/>
    <col min="6147" max="6147" width="12.7109375" customWidth="1"/>
    <col min="6148" max="6148" width="12.5703125" customWidth="1"/>
    <col min="6149" max="6149" width="7.5703125" customWidth="1"/>
    <col min="6150" max="6151" width="7" customWidth="1"/>
    <col min="6399" max="6399" width="4.85546875" customWidth="1"/>
    <col min="6400" max="6400" width="29.42578125" customWidth="1"/>
    <col min="6401" max="6401" width="13.140625" customWidth="1"/>
    <col min="6402" max="6402" width="12.85546875" customWidth="1"/>
    <col min="6403" max="6403" width="12.7109375" customWidth="1"/>
    <col min="6404" max="6404" width="12.5703125" customWidth="1"/>
    <col min="6405" max="6405" width="7.5703125" customWidth="1"/>
    <col min="6406" max="6407" width="7" customWidth="1"/>
    <col min="6655" max="6655" width="4.85546875" customWidth="1"/>
    <col min="6656" max="6656" width="29.42578125" customWidth="1"/>
    <col min="6657" max="6657" width="13.140625" customWidth="1"/>
    <col min="6658" max="6658" width="12.85546875" customWidth="1"/>
    <col min="6659" max="6659" width="12.7109375" customWidth="1"/>
    <col min="6660" max="6660" width="12.5703125" customWidth="1"/>
    <col min="6661" max="6661" width="7.5703125" customWidth="1"/>
    <col min="6662" max="6663" width="7" customWidth="1"/>
    <col min="6911" max="6911" width="4.85546875" customWidth="1"/>
    <col min="6912" max="6912" width="29.42578125" customWidth="1"/>
    <col min="6913" max="6913" width="13.140625" customWidth="1"/>
    <col min="6914" max="6914" width="12.85546875" customWidth="1"/>
    <col min="6915" max="6915" width="12.7109375" customWidth="1"/>
    <col min="6916" max="6916" width="12.5703125" customWidth="1"/>
    <col min="6917" max="6917" width="7.5703125" customWidth="1"/>
    <col min="6918" max="6919" width="7" customWidth="1"/>
    <col min="7167" max="7167" width="4.85546875" customWidth="1"/>
    <col min="7168" max="7168" width="29.42578125" customWidth="1"/>
    <col min="7169" max="7169" width="13.140625" customWidth="1"/>
    <col min="7170" max="7170" width="12.85546875" customWidth="1"/>
    <col min="7171" max="7171" width="12.7109375" customWidth="1"/>
    <col min="7172" max="7172" width="12.5703125" customWidth="1"/>
    <col min="7173" max="7173" width="7.5703125" customWidth="1"/>
    <col min="7174" max="7175" width="7" customWidth="1"/>
    <col min="7423" max="7423" width="4.85546875" customWidth="1"/>
    <col min="7424" max="7424" width="29.42578125" customWidth="1"/>
    <col min="7425" max="7425" width="13.140625" customWidth="1"/>
    <col min="7426" max="7426" width="12.85546875" customWidth="1"/>
    <col min="7427" max="7427" width="12.7109375" customWidth="1"/>
    <col min="7428" max="7428" width="12.5703125" customWidth="1"/>
    <col min="7429" max="7429" width="7.5703125" customWidth="1"/>
    <col min="7430" max="7431" width="7" customWidth="1"/>
    <col min="7679" max="7679" width="4.85546875" customWidth="1"/>
    <col min="7680" max="7680" width="29.42578125" customWidth="1"/>
    <col min="7681" max="7681" width="13.140625" customWidth="1"/>
    <col min="7682" max="7682" width="12.85546875" customWidth="1"/>
    <col min="7683" max="7683" width="12.7109375" customWidth="1"/>
    <col min="7684" max="7684" width="12.5703125" customWidth="1"/>
    <col min="7685" max="7685" width="7.5703125" customWidth="1"/>
    <col min="7686" max="7687" width="7" customWidth="1"/>
    <col min="7935" max="7935" width="4.85546875" customWidth="1"/>
    <col min="7936" max="7936" width="29.42578125" customWidth="1"/>
    <col min="7937" max="7937" width="13.140625" customWidth="1"/>
    <col min="7938" max="7938" width="12.85546875" customWidth="1"/>
    <col min="7939" max="7939" width="12.7109375" customWidth="1"/>
    <col min="7940" max="7940" width="12.5703125" customWidth="1"/>
    <col min="7941" max="7941" width="7.5703125" customWidth="1"/>
    <col min="7942" max="7943" width="7" customWidth="1"/>
    <col min="8191" max="8191" width="4.85546875" customWidth="1"/>
    <col min="8192" max="8192" width="29.42578125" customWidth="1"/>
    <col min="8193" max="8193" width="13.140625" customWidth="1"/>
    <col min="8194" max="8194" width="12.85546875" customWidth="1"/>
    <col min="8195" max="8195" width="12.7109375" customWidth="1"/>
    <col min="8196" max="8196" width="12.5703125" customWidth="1"/>
    <col min="8197" max="8197" width="7.5703125" customWidth="1"/>
    <col min="8198" max="8199" width="7" customWidth="1"/>
    <col min="8447" max="8447" width="4.85546875" customWidth="1"/>
    <col min="8448" max="8448" width="29.42578125" customWidth="1"/>
    <col min="8449" max="8449" width="13.140625" customWidth="1"/>
    <col min="8450" max="8450" width="12.85546875" customWidth="1"/>
    <col min="8451" max="8451" width="12.7109375" customWidth="1"/>
    <col min="8452" max="8452" width="12.5703125" customWidth="1"/>
    <col min="8453" max="8453" width="7.5703125" customWidth="1"/>
    <col min="8454" max="8455" width="7" customWidth="1"/>
    <col min="8703" max="8703" width="4.85546875" customWidth="1"/>
    <col min="8704" max="8704" width="29.42578125" customWidth="1"/>
    <col min="8705" max="8705" width="13.140625" customWidth="1"/>
    <col min="8706" max="8706" width="12.85546875" customWidth="1"/>
    <col min="8707" max="8707" width="12.7109375" customWidth="1"/>
    <col min="8708" max="8708" width="12.5703125" customWidth="1"/>
    <col min="8709" max="8709" width="7.5703125" customWidth="1"/>
    <col min="8710" max="8711" width="7" customWidth="1"/>
    <col min="8959" max="8959" width="4.85546875" customWidth="1"/>
    <col min="8960" max="8960" width="29.42578125" customWidth="1"/>
    <col min="8961" max="8961" width="13.140625" customWidth="1"/>
    <col min="8962" max="8962" width="12.85546875" customWidth="1"/>
    <col min="8963" max="8963" width="12.7109375" customWidth="1"/>
    <col min="8964" max="8964" width="12.5703125" customWidth="1"/>
    <col min="8965" max="8965" width="7.5703125" customWidth="1"/>
    <col min="8966" max="8967" width="7" customWidth="1"/>
    <col min="9215" max="9215" width="4.85546875" customWidth="1"/>
    <col min="9216" max="9216" width="29.42578125" customWidth="1"/>
    <col min="9217" max="9217" width="13.140625" customWidth="1"/>
    <col min="9218" max="9218" width="12.85546875" customWidth="1"/>
    <col min="9219" max="9219" width="12.7109375" customWidth="1"/>
    <col min="9220" max="9220" width="12.5703125" customWidth="1"/>
    <col min="9221" max="9221" width="7.5703125" customWidth="1"/>
    <col min="9222" max="9223" width="7" customWidth="1"/>
    <col min="9471" max="9471" width="4.85546875" customWidth="1"/>
    <col min="9472" max="9472" width="29.42578125" customWidth="1"/>
    <col min="9473" max="9473" width="13.140625" customWidth="1"/>
    <col min="9474" max="9474" width="12.85546875" customWidth="1"/>
    <col min="9475" max="9475" width="12.7109375" customWidth="1"/>
    <col min="9476" max="9476" width="12.5703125" customWidth="1"/>
    <col min="9477" max="9477" width="7.5703125" customWidth="1"/>
    <col min="9478" max="9479" width="7" customWidth="1"/>
    <col min="9727" max="9727" width="4.85546875" customWidth="1"/>
    <col min="9728" max="9728" width="29.42578125" customWidth="1"/>
    <col min="9729" max="9729" width="13.140625" customWidth="1"/>
    <col min="9730" max="9730" width="12.85546875" customWidth="1"/>
    <col min="9731" max="9731" width="12.7109375" customWidth="1"/>
    <col min="9732" max="9732" width="12.5703125" customWidth="1"/>
    <col min="9733" max="9733" width="7.5703125" customWidth="1"/>
    <col min="9734" max="9735" width="7" customWidth="1"/>
    <col min="9983" max="9983" width="4.85546875" customWidth="1"/>
    <col min="9984" max="9984" width="29.42578125" customWidth="1"/>
    <col min="9985" max="9985" width="13.140625" customWidth="1"/>
    <col min="9986" max="9986" width="12.85546875" customWidth="1"/>
    <col min="9987" max="9987" width="12.7109375" customWidth="1"/>
    <col min="9988" max="9988" width="12.5703125" customWidth="1"/>
    <col min="9989" max="9989" width="7.5703125" customWidth="1"/>
    <col min="9990" max="9991" width="7" customWidth="1"/>
    <col min="10239" max="10239" width="4.85546875" customWidth="1"/>
    <col min="10240" max="10240" width="29.42578125" customWidth="1"/>
    <col min="10241" max="10241" width="13.140625" customWidth="1"/>
    <col min="10242" max="10242" width="12.85546875" customWidth="1"/>
    <col min="10243" max="10243" width="12.7109375" customWidth="1"/>
    <col min="10244" max="10244" width="12.5703125" customWidth="1"/>
    <col min="10245" max="10245" width="7.5703125" customWidth="1"/>
    <col min="10246" max="10247" width="7" customWidth="1"/>
    <col min="10495" max="10495" width="4.85546875" customWidth="1"/>
    <col min="10496" max="10496" width="29.42578125" customWidth="1"/>
    <col min="10497" max="10497" width="13.140625" customWidth="1"/>
    <col min="10498" max="10498" width="12.85546875" customWidth="1"/>
    <col min="10499" max="10499" width="12.7109375" customWidth="1"/>
    <col min="10500" max="10500" width="12.5703125" customWidth="1"/>
    <col min="10501" max="10501" width="7.5703125" customWidth="1"/>
    <col min="10502" max="10503" width="7" customWidth="1"/>
    <col min="10751" max="10751" width="4.85546875" customWidth="1"/>
    <col min="10752" max="10752" width="29.42578125" customWidth="1"/>
    <col min="10753" max="10753" width="13.140625" customWidth="1"/>
    <col min="10754" max="10754" width="12.85546875" customWidth="1"/>
    <col min="10755" max="10755" width="12.7109375" customWidth="1"/>
    <col min="10756" max="10756" width="12.5703125" customWidth="1"/>
    <col min="10757" max="10757" width="7.5703125" customWidth="1"/>
    <col min="10758" max="10759" width="7" customWidth="1"/>
    <col min="11007" max="11007" width="4.85546875" customWidth="1"/>
    <col min="11008" max="11008" width="29.42578125" customWidth="1"/>
    <col min="11009" max="11009" width="13.140625" customWidth="1"/>
    <col min="11010" max="11010" width="12.85546875" customWidth="1"/>
    <col min="11011" max="11011" width="12.7109375" customWidth="1"/>
    <col min="11012" max="11012" width="12.5703125" customWidth="1"/>
    <col min="11013" max="11013" width="7.5703125" customWidth="1"/>
    <col min="11014" max="11015" width="7" customWidth="1"/>
    <col min="11263" max="11263" width="4.85546875" customWidth="1"/>
    <col min="11264" max="11264" width="29.42578125" customWidth="1"/>
    <col min="11265" max="11265" width="13.140625" customWidth="1"/>
    <col min="11266" max="11266" width="12.85546875" customWidth="1"/>
    <col min="11267" max="11267" width="12.7109375" customWidth="1"/>
    <col min="11268" max="11268" width="12.5703125" customWidth="1"/>
    <col min="11269" max="11269" width="7.5703125" customWidth="1"/>
    <col min="11270" max="11271" width="7" customWidth="1"/>
    <col min="11519" max="11519" width="4.85546875" customWidth="1"/>
    <col min="11520" max="11520" width="29.42578125" customWidth="1"/>
    <col min="11521" max="11521" width="13.140625" customWidth="1"/>
    <col min="11522" max="11522" width="12.85546875" customWidth="1"/>
    <col min="11523" max="11523" width="12.7109375" customWidth="1"/>
    <col min="11524" max="11524" width="12.5703125" customWidth="1"/>
    <col min="11525" max="11525" width="7.5703125" customWidth="1"/>
    <col min="11526" max="11527" width="7" customWidth="1"/>
    <col min="11775" max="11775" width="4.85546875" customWidth="1"/>
    <col min="11776" max="11776" width="29.42578125" customWidth="1"/>
    <col min="11777" max="11777" width="13.140625" customWidth="1"/>
    <col min="11778" max="11778" width="12.85546875" customWidth="1"/>
    <col min="11779" max="11779" width="12.7109375" customWidth="1"/>
    <col min="11780" max="11780" width="12.5703125" customWidth="1"/>
    <col min="11781" max="11781" width="7.5703125" customWidth="1"/>
    <col min="11782" max="11783" width="7" customWidth="1"/>
    <col min="12031" max="12031" width="4.85546875" customWidth="1"/>
    <col min="12032" max="12032" width="29.42578125" customWidth="1"/>
    <col min="12033" max="12033" width="13.140625" customWidth="1"/>
    <col min="12034" max="12034" width="12.85546875" customWidth="1"/>
    <col min="12035" max="12035" width="12.7109375" customWidth="1"/>
    <col min="12036" max="12036" width="12.5703125" customWidth="1"/>
    <col min="12037" max="12037" width="7.5703125" customWidth="1"/>
    <col min="12038" max="12039" width="7" customWidth="1"/>
    <col min="12287" max="12287" width="4.85546875" customWidth="1"/>
    <col min="12288" max="12288" width="29.42578125" customWidth="1"/>
    <col min="12289" max="12289" width="13.140625" customWidth="1"/>
    <col min="12290" max="12290" width="12.85546875" customWidth="1"/>
    <col min="12291" max="12291" width="12.7109375" customWidth="1"/>
    <col min="12292" max="12292" width="12.5703125" customWidth="1"/>
    <col min="12293" max="12293" width="7.5703125" customWidth="1"/>
    <col min="12294" max="12295" width="7" customWidth="1"/>
    <col min="12543" max="12543" width="4.85546875" customWidth="1"/>
    <col min="12544" max="12544" width="29.42578125" customWidth="1"/>
    <col min="12545" max="12545" width="13.140625" customWidth="1"/>
    <col min="12546" max="12546" width="12.85546875" customWidth="1"/>
    <col min="12547" max="12547" width="12.7109375" customWidth="1"/>
    <col min="12548" max="12548" width="12.5703125" customWidth="1"/>
    <col min="12549" max="12549" width="7.5703125" customWidth="1"/>
    <col min="12550" max="12551" width="7" customWidth="1"/>
    <col min="12799" max="12799" width="4.85546875" customWidth="1"/>
    <col min="12800" max="12800" width="29.42578125" customWidth="1"/>
    <col min="12801" max="12801" width="13.140625" customWidth="1"/>
    <col min="12802" max="12802" width="12.85546875" customWidth="1"/>
    <col min="12803" max="12803" width="12.7109375" customWidth="1"/>
    <col min="12804" max="12804" width="12.5703125" customWidth="1"/>
    <col min="12805" max="12805" width="7.5703125" customWidth="1"/>
    <col min="12806" max="12807" width="7" customWidth="1"/>
    <col min="13055" max="13055" width="4.85546875" customWidth="1"/>
    <col min="13056" max="13056" width="29.42578125" customWidth="1"/>
    <col min="13057" max="13057" width="13.140625" customWidth="1"/>
    <col min="13058" max="13058" width="12.85546875" customWidth="1"/>
    <col min="13059" max="13059" width="12.7109375" customWidth="1"/>
    <col min="13060" max="13060" width="12.5703125" customWidth="1"/>
    <col min="13061" max="13061" width="7.5703125" customWidth="1"/>
    <col min="13062" max="13063" width="7" customWidth="1"/>
    <col min="13311" max="13311" width="4.85546875" customWidth="1"/>
    <col min="13312" max="13312" width="29.42578125" customWidth="1"/>
    <col min="13313" max="13313" width="13.140625" customWidth="1"/>
    <col min="13314" max="13314" width="12.85546875" customWidth="1"/>
    <col min="13315" max="13315" width="12.7109375" customWidth="1"/>
    <col min="13316" max="13316" width="12.5703125" customWidth="1"/>
    <col min="13317" max="13317" width="7.5703125" customWidth="1"/>
    <col min="13318" max="13319" width="7" customWidth="1"/>
    <col min="13567" max="13567" width="4.85546875" customWidth="1"/>
    <col min="13568" max="13568" width="29.42578125" customWidth="1"/>
    <col min="13569" max="13569" width="13.140625" customWidth="1"/>
    <col min="13570" max="13570" width="12.85546875" customWidth="1"/>
    <col min="13571" max="13571" width="12.7109375" customWidth="1"/>
    <col min="13572" max="13572" width="12.5703125" customWidth="1"/>
    <col min="13573" max="13573" width="7.5703125" customWidth="1"/>
    <col min="13574" max="13575" width="7" customWidth="1"/>
    <col min="13823" max="13823" width="4.85546875" customWidth="1"/>
    <col min="13824" max="13824" width="29.42578125" customWidth="1"/>
    <col min="13825" max="13825" width="13.140625" customWidth="1"/>
    <col min="13826" max="13826" width="12.85546875" customWidth="1"/>
    <col min="13827" max="13827" width="12.7109375" customWidth="1"/>
    <col min="13828" max="13828" width="12.5703125" customWidth="1"/>
    <col min="13829" max="13829" width="7.5703125" customWidth="1"/>
    <col min="13830" max="13831" width="7" customWidth="1"/>
    <col min="14079" max="14079" width="4.85546875" customWidth="1"/>
    <col min="14080" max="14080" width="29.42578125" customWidth="1"/>
    <col min="14081" max="14081" width="13.140625" customWidth="1"/>
    <col min="14082" max="14082" width="12.85546875" customWidth="1"/>
    <col min="14083" max="14083" width="12.7109375" customWidth="1"/>
    <col min="14084" max="14084" width="12.5703125" customWidth="1"/>
    <col min="14085" max="14085" width="7.5703125" customWidth="1"/>
    <col min="14086" max="14087" width="7" customWidth="1"/>
    <col min="14335" max="14335" width="4.85546875" customWidth="1"/>
    <col min="14336" max="14336" width="29.42578125" customWidth="1"/>
    <col min="14337" max="14337" width="13.140625" customWidth="1"/>
    <col min="14338" max="14338" width="12.85546875" customWidth="1"/>
    <col min="14339" max="14339" width="12.7109375" customWidth="1"/>
    <col min="14340" max="14340" width="12.5703125" customWidth="1"/>
    <col min="14341" max="14341" width="7.5703125" customWidth="1"/>
    <col min="14342" max="14343" width="7" customWidth="1"/>
    <col min="14591" max="14591" width="4.85546875" customWidth="1"/>
    <col min="14592" max="14592" width="29.42578125" customWidth="1"/>
    <col min="14593" max="14593" width="13.140625" customWidth="1"/>
    <col min="14594" max="14594" width="12.85546875" customWidth="1"/>
    <col min="14595" max="14595" width="12.7109375" customWidth="1"/>
    <col min="14596" max="14596" width="12.5703125" customWidth="1"/>
    <col min="14597" max="14597" width="7.5703125" customWidth="1"/>
    <col min="14598" max="14599" width="7" customWidth="1"/>
    <col min="14847" max="14847" width="4.85546875" customWidth="1"/>
    <col min="14848" max="14848" width="29.42578125" customWidth="1"/>
    <col min="14849" max="14849" width="13.140625" customWidth="1"/>
    <col min="14850" max="14850" width="12.85546875" customWidth="1"/>
    <col min="14851" max="14851" width="12.7109375" customWidth="1"/>
    <col min="14852" max="14852" width="12.5703125" customWidth="1"/>
    <col min="14853" max="14853" width="7.5703125" customWidth="1"/>
    <col min="14854" max="14855" width="7" customWidth="1"/>
    <col min="15103" max="15103" width="4.85546875" customWidth="1"/>
    <col min="15104" max="15104" width="29.42578125" customWidth="1"/>
    <col min="15105" max="15105" width="13.140625" customWidth="1"/>
    <col min="15106" max="15106" width="12.85546875" customWidth="1"/>
    <col min="15107" max="15107" width="12.7109375" customWidth="1"/>
    <col min="15108" max="15108" width="12.5703125" customWidth="1"/>
    <col min="15109" max="15109" width="7.5703125" customWidth="1"/>
    <col min="15110" max="15111" width="7" customWidth="1"/>
    <col min="15359" max="15359" width="4.85546875" customWidth="1"/>
    <col min="15360" max="15360" width="29.42578125" customWidth="1"/>
    <col min="15361" max="15361" width="13.140625" customWidth="1"/>
    <col min="15362" max="15362" width="12.85546875" customWidth="1"/>
    <col min="15363" max="15363" width="12.7109375" customWidth="1"/>
    <col min="15364" max="15364" width="12.5703125" customWidth="1"/>
    <col min="15365" max="15365" width="7.5703125" customWidth="1"/>
    <col min="15366" max="15367" width="7" customWidth="1"/>
    <col min="15615" max="15615" width="4.85546875" customWidth="1"/>
    <col min="15616" max="15616" width="29.42578125" customWidth="1"/>
    <col min="15617" max="15617" width="13.140625" customWidth="1"/>
    <col min="15618" max="15618" width="12.85546875" customWidth="1"/>
    <col min="15619" max="15619" width="12.7109375" customWidth="1"/>
    <col min="15620" max="15620" width="12.5703125" customWidth="1"/>
    <col min="15621" max="15621" width="7.5703125" customWidth="1"/>
    <col min="15622" max="15623" width="7" customWidth="1"/>
    <col min="15871" max="15871" width="4.85546875" customWidth="1"/>
    <col min="15872" max="15872" width="29.42578125" customWidth="1"/>
    <col min="15873" max="15873" width="13.140625" customWidth="1"/>
    <col min="15874" max="15874" width="12.85546875" customWidth="1"/>
    <col min="15875" max="15875" width="12.7109375" customWidth="1"/>
    <col min="15876" max="15876" width="12.5703125" customWidth="1"/>
    <col min="15877" max="15877" width="7.5703125" customWidth="1"/>
    <col min="15878" max="15879" width="7" customWidth="1"/>
    <col min="16127" max="16127" width="4.85546875" customWidth="1"/>
    <col min="16128" max="16128" width="29.42578125" customWidth="1"/>
    <col min="16129" max="16129" width="13.140625" customWidth="1"/>
    <col min="16130" max="16130" width="12.85546875" customWidth="1"/>
    <col min="16131" max="16131" width="12.7109375" customWidth="1"/>
    <col min="16132" max="16132" width="12.5703125" customWidth="1"/>
    <col min="16133" max="16133" width="7.5703125" customWidth="1"/>
    <col min="16134" max="16135" width="7" customWidth="1"/>
  </cols>
  <sheetData>
    <row r="1" spans="1:14" ht="19.5" customHeight="1">
      <c r="G1" s="117" t="s">
        <v>48</v>
      </c>
      <c r="H1" s="117"/>
      <c r="I1" s="117"/>
    </row>
    <row r="2" spans="1:14" ht="12.75" customHeight="1">
      <c r="G2" s="23"/>
      <c r="H2" s="23"/>
      <c r="I2" s="23"/>
    </row>
    <row r="3" spans="1:14" ht="18.75">
      <c r="B3" s="118" t="s">
        <v>49</v>
      </c>
      <c r="C3" s="118"/>
      <c r="D3" s="118"/>
      <c r="E3" s="118"/>
      <c r="F3" s="118"/>
      <c r="G3" s="118"/>
      <c r="H3" s="118"/>
      <c r="I3" s="118"/>
    </row>
    <row r="4" spans="1:14" ht="18.75">
      <c r="B4" s="118" t="s">
        <v>103</v>
      </c>
      <c r="C4" s="118"/>
      <c r="D4" s="118"/>
      <c r="E4" s="118"/>
      <c r="F4" s="118"/>
      <c r="G4" s="118"/>
      <c r="H4" s="118"/>
      <c r="I4" s="118"/>
    </row>
    <row r="5" spans="1:14" ht="18.75">
      <c r="A5" s="119" t="s">
        <v>104</v>
      </c>
      <c r="B5" s="119"/>
      <c r="C5" s="119"/>
      <c r="D5" s="119"/>
      <c r="E5" s="119"/>
      <c r="F5" s="119"/>
      <c r="G5" s="119"/>
      <c r="H5" s="119"/>
      <c r="I5" s="119"/>
    </row>
    <row r="6" spans="1:14" ht="18.75">
      <c r="A6" s="119" t="s">
        <v>50</v>
      </c>
      <c r="B6" s="119"/>
      <c r="C6" s="119"/>
      <c r="D6" s="119"/>
      <c r="E6" s="119"/>
      <c r="F6" s="119"/>
      <c r="G6" s="119"/>
      <c r="H6" s="119"/>
      <c r="I6" s="119"/>
    </row>
    <row r="7" spans="1:14" ht="10.5" customHeight="1">
      <c r="B7" s="24"/>
      <c r="C7" s="24"/>
      <c r="D7" s="24"/>
      <c r="E7" s="24"/>
      <c r="F7" s="24"/>
      <c r="G7" s="24"/>
      <c r="H7" s="24"/>
      <c r="I7" s="24"/>
    </row>
    <row r="8" spans="1:14" ht="21" customHeight="1">
      <c r="B8" s="116" t="s">
        <v>94</v>
      </c>
      <c r="C8" s="116"/>
      <c r="D8" s="116"/>
      <c r="E8" s="116"/>
      <c r="F8" s="116"/>
      <c r="G8" s="116"/>
      <c r="H8" s="116"/>
      <c r="I8" s="116"/>
    </row>
    <row r="9" spans="1:14" ht="15" customHeight="1">
      <c r="A9" s="121" t="s">
        <v>0</v>
      </c>
      <c r="B9" s="121" t="s">
        <v>20</v>
      </c>
      <c r="C9" s="121" t="s">
        <v>105</v>
      </c>
      <c r="D9" s="120" t="s">
        <v>106</v>
      </c>
      <c r="E9" s="120"/>
      <c r="F9" s="121" t="s">
        <v>107</v>
      </c>
      <c r="G9" s="120" t="s">
        <v>51</v>
      </c>
      <c r="H9" s="120"/>
      <c r="I9" s="120"/>
    </row>
    <row r="10" spans="1:14" ht="31.5" customHeight="1">
      <c r="A10" s="121"/>
      <c r="B10" s="121"/>
      <c r="C10" s="121"/>
      <c r="D10" s="25" t="s">
        <v>14</v>
      </c>
      <c r="E10" s="25" t="s">
        <v>52</v>
      </c>
      <c r="F10" s="121"/>
      <c r="G10" s="25" t="s">
        <v>53</v>
      </c>
      <c r="H10" s="25" t="s">
        <v>54</v>
      </c>
      <c r="I10" s="25" t="s">
        <v>114</v>
      </c>
    </row>
    <row r="11" spans="1:14" ht="15" customHeight="1">
      <c r="A11" s="31" t="s">
        <v>1</v>
      </c>
      <c r="B11" s="25" t="s">
        <v>2</v>
      </c>
      <c r="C11" s="25">
        <v>1</v>
      </c>
      <c r="D11" s="25">
        <v>2</v>
      </c>
      <c r="E11" s="25">
        <v>3</v>
      </c>
      <c r="F11" s="25">
        <v>4</v>
      </c>
      <c r="G11" s="25">
        <v>5</v>
      </c>
      <c r="H11" s="25">
        <v>6</v>
      </c>
      <c r="I11" s="25">
        <v>7</v>
      </c>
    </row>
    <row r="12" spans="1:14" ht="20.25" customHeight="1">
      <c r="A12" s="83" t="s">
        <v>1</v>
      </c>
      <c r="B12" s="84" t="s">
        <v>21</v>
      </c>
      <c r="C12" s="84"/>
      <c r="D12" s="85"/>
      <c r="E12" s="85"/>
      <c r="F12" s="86"/>
      <c r="G12" s="87"/>
      <c r="H12" s="87"/>
      <c r="I12" s="88"/>
    </row>
    <row r="13" spans="1:14" s="26" customFormat="1" ht="20.25" customHeight="1">
      <c r="A13" s="44"/>
      <c r="B13" s="45" t="s">
        <v>22</v>
      </c>
      <c r="C13" s="56">
        <f>C15+C38+C41+C42+C43+C46</f>
        <v>971190160.00100005</v>
      </c>
      <c r="D13" s="56">
        <f>D15+D38+D41+D42+D43</f>
        <v>645593000</v>
      </c>
      <c r="E13" s="56">
        <f>E15+E38+E41+E42+E43</f>
        <v>650793000</v>
      </c>
      <c r="F13" s="56">
        <f>F15+F38+F41+F42+F43</f>
        <v>1054585845</v>
      </c>
      <c r="G13" s="73">
        <f t="shared" ref="G13:G24" si="0">F13/D13*100</f>
        <v>163.35149931923056</v>
      </c>
      <c r="H13" s="73">
        <f t="shared" ref="H13:H31" si="1">F13/E13*100</f>
        <v>162.04627969262114</v>
      </c>
      <c r="I13" s="73">
        <f t="shared" ref="I13:I16" si="2">F13/C13*100</f>
        <v>108.58695736774291</v>
      </c>
      <c r="J13" s="4"/>
      <c r="K13" s="4"/>
      <c r="L13" s="4"/>
      <c r="M13" s="4"/>
      <c r="N13" s="4"/>
    </row>
    <row r="14" spans="1:14" s="26" customFormat="1" ht="20.25" customHeight="1">
      <c r="A14" s="44"/>
      <c r="B14" s="89" t="s">
        <v>23</v>
      </c>
      <c r="C14" s="70">
        <f>C16+C38+C41+C42+C43</f>
        <v>944435418.39499998</v>
      </c>
      <c r="D14" s="80">
        <f>D16+D38+D43</f>
        <v>635503000</v>
      </c>
      <c r="E14" s="80">
        <f>E16+E38+E43</f>
        <v>639818000</v>
      </c>
      <c r="F14" s="80">
        <f>F16+F38+F43</f>
        <v>859629152</v>
      </c>
      <c r="G14" s="71">
        <f t="shared" si="0"/>
        <v>135.26752068833665</v>
      </c>
      <c r="H14" s="71">
        <f t="shared" si="1"/>
        <v>134.35526227771021</v>
      </c>
      <c r="I14" s="71">
        <f t="shared" si="2"/>
        <v>91.020427152221572</v>
      </c>
      <c r="J14" s="4"/>
      <c r="K14" s="4"/>
      <c r="L14" s="4"/>
      <c r="M14" s="4"/>
      <c r="N14" s="4"/>
    </row>
    <row r="15" spans="1:14" s="27" customFormat="1" ht="20.25" customHeight="1">
      <c r="A15" s="45" t="s">
        <v>3</v>
      </c>
      <c r="B15" s="90" t="s">
        <v>24</v>
      </c>
      <c r="C15" s="56">
        <f>SUBTOTAL(9,C17:C37)-C35</f>
        <v>140146402.752</v>
      </c>
      <c r="D15" s="56">
        <f>SUBTOTAL(9,D17:D37)-D35</f>
        <v>97300000</v>
      </c>
      <c r="E15" s="56">
        <f>SUBTOTAL(9,E17:E37)-E35</f>
        <v>102500000</v>
      </c>
      <c r="F15" s="56">
        <f>SUBTOTAL(9,F17:F37)-F35</f>
        <v>135180905</v>
      </c>
      <c r="G15" s="72">
        <f t="shared" si="0"/>
        <v>138.93207091469682</v>
      </c>
      <c r="H15" s="73">
        <f t="shared" si="1"/>
        <v>131.88380975609758</v>
      </c>
      <c r="I15" s="73">
        <f t="shared" si="2"/>
        <v>96.456921009391266</v>
      </c>
      <c r="J15" s="33"/>
      <c r="K15" s="33"/>
      <c r="L15" s="33"/>
      <c r="M15" s="33"/>
      <c r="N15" s="33"/>
    </row>
    <row r="16" spans="1:14" s="27" customFormat="1" ht="20.25" customHeight="1">
      <c r="A16" s="45"/>
      <c r="B16" s="89" t="s">
        <v>23</v>
      </c>
      <c r="C16" s="70">
        <f>32491109.498+89785415.094</f>
        <v>122276524.59199999</v>
      </c>
      <c r="D16" s="80">
        <v>87210000</v>
      </c>
      <c r="E16" s="80">
        <f>E17+E22+E23+E26+E27+E28+E31+E32+E33+E34+E36+E37-E35</f>
        <v>91525000</v>
      </c>
      <c r="F16" s="80">
        <v>121360212</v>
      </c>
      <c r="G16" s="100">
        <f t="shared" si="0"/>
        <v>139.15859649122805</v>
      </c>
      <c r="H16" s="71">
        <f t="shared" si="1"/>
        <v>132.59788254575253</v>
      </c>
      <c r="I16" s="71">
        <f t="shared" si="2"/>
        <v>99.250622639907832</v>
      </c>
      <c r="J16" s="33"/>
      <c r="K16" s="33"/>
      <c r="L16" s="33"/>
      <c r="M16" s="33"/>
      <c r="N16" s="33"/>
    </row>
    <row r="17" spans="1:14" s="28" customFormat="1" ht="20.25" customHeight="1">
      <c r="A17" s="44">
        <v>1</v>
      </c>
      <c r="B17" s="47" t="s">
        <v>25</v>
      </c>
      <c r="C17" s="54">
        <f>SUBTOTAL(9,C18:C21)</f>
        <v>30436346.139999997</v>
      </c>
      <c r="D17" s="54">
        <v>28800000</v>
      </c>
      <c r="E17" s="54">
        <f>SUBTOTAL(9,E18:E21)</f>
        <v>28800000</v>
      </c>
      <c r="F17" s="54">
        <f>SUBTOTAL(9,F18:F21)</f>
        <v>48899783</v>
      </c>
      <c r="G17" s="74">
        <f t="shared" si="0"/>
        <v>169.79091319444444</v>
      </c>
      <c r="H17" s="74">
        <f t="shared" si="1"/>
        <v>169.79091319444444</v>
      </c>
      <c r="I17" s="74">
        <f>F17/C17*100</f>
        <v>160.66246183123479</v>
      </c>
      <c r="J17" s="34"/>
      <c r="K17" s="34"/>
      <c r="L17" s="34"/>
      <c r="M17" s="34"/>
      <c r="N17" s="34"/>
    </row>
    <row r="18" spans="1:14" s="28" customFormat="1" ht="20.25" customHeight="1">
      <c r="A18" s="44"/>
      <c r="B18" s="47" t="s">
        <v>78</v>
      </c>
      <c r="C18" s="55">
        <f>31524.887+17033215.253</f>
        <v>17064740.139999997</v>
      </c>
      <c r="D18" s="54"/>
      <c r="E18" s="54">
        <v>15080000</v>
      </c>
      <c r="F18" s="54">
        <f>60589+19599615</f>
        <v>19660204</v>
      </c>
      <c r="G18" s="74"/>
      <c r="H18" s="74">
        <f t="shared" si="1"/>
        <v>130.37270557029177</v>
      </c>
      <c r="I18" s="74">
        <f t="shared" ref="I18:I70" si="3">F18/C18*100</f>
        <v>115.20951294134387</v>
      </c>
      <c r="J18" s="34"/>
      <c r="K18" s="34"/>
      <c r="L18" s="34"/>
      <c r="M18" s="34"/>
      <c r="N18" s="34"/>
    </row>
    <row r="19" spans="1:14" s="28" customFormat="1" ht="20.25" customHeight="1">
      <c r="A19" s="44"/>
      <c r="B19" s="47" t="s">
        <v>79</v>
      </c>
      <c r="C19" s="55">
        <f>60357+1837557</f>
        <v>1897914</v>
      </c>
      <c r="D19" s="54"/>
      <c r="E19" s="54">
        <v>1900000</v>
      </c>
      <c r="F19" s="54">
        <f>55782+1917061</f>
        <v>1972843</v>
      </c>
      <c r="G19" s="74"/>
      <c r="H19" s="74">
        <f t="shared" si="1"/>
        <v>103.83384210526316</v>
      </c>
      <c r="I19" s="74">
        <f t="shared" si="3"/>
        <v>103.94796603007302</v>
      </c>
      <c r="J19" s="34"/>
      <c r="K19" s="34"/>
      <c r="L19" s="34"/>
      <c r="M19" s="34"/>
      <c r="N19" s="34"/>
    </row>
    <row r="20" spans="1:14" s="28" customFormat="1" ht="20.25" customHeight="1">
      <c r="A20" s="44"/>
      <c r="B20" s="47" t="s">
        <v>80</v>
      </c>
      <c r="C20" s="55">
        <f>153717+11306355</f>
        <v>11460072</v>
      </c>
      <c r="D20" s="54"/>
      <c r="E20" s="54">
        <v>11320000</v>
      </c>
      <c r="F20" s="54">
        <v>27258632</v>
      </c>
      <c r="G20" s="74"/>
      <c r="H20" s="74">
        <f t="shared" si="1"/>
        <v>240.80063604240283</v>
      </c>
      <c r="I20" s="74">
        <f t="shared" si="3"/>
        <v>237.85742358337717</v>
      </c>
      <c r="J20" s="34"/>
      <c r="K20" s="34"/>
      <c r="L20" s="34"/>
      <c r="M20" s="34"/>
      <c r="N20" s="34"/>
    </row>
    <row r="21" spans="1:14" s="28" customFormat="1" ht="20.25" customHeight="1">
      <c r="A21" s="44"/>
      <c r="B21" s="47" t="s">
        <v>17</v>
      </c>
      <c r="C21" s="55">
        <v>13620</v>
      </c>
      <c r="D21" s="54"/>
      <c r="E21" s="54">
        <v>500000</v>
      </c>
      <c r="F21" s="54">
        <v>8104</v>
      </c>
      <c r="G21" s="74"/>
      <c r="H21" s="74">
        <f t="shared" si="1"/>
        <v>1.6208</v>
      </c>
      <c r="I21" s="74">
        <f t="shared" si="3"/>
        <v>59.500734214390604</v>
      </c>
      <c r="J21" s="34"/>
      <c r="K21" s="34"/>
      <c r="L21" s="34"/>
      <c r="M21" s="34"/>
      <c r="N21" s="34"/>
    </row>
    <row r="22" spans="1:14" s="28" customFormat="1" ht="20.25" customHeight="1">
      <c r="A22" s="44">
        <v>2</v>
      </c>
      <c r="B22" s="47" t="s">
        <v>12</v>
      </c>
      <c r="C22" s="55">
        <v>13385557</v>
      </c>
      <c r="D22" s="54">
        <v>13100000</v>
      </c>
      <c r="E22" s="54">
        <v>13100000</v>
      </c>
      <c r="F22" s="54">
        <v>14646594</v>
      </c>
      <c r="G22" s="74">
        <f t="shared" si="0"/>
        <v>111.80606106870231</v>
      </c>
      <c r="H22" s="74">
        <f t="shared" si="1"/>
        <v>111.80606106870231</v>
      </c>
      <c r="I22" s="74">
        <f t="shared" si="3"/>
        <v>109.42087804041324</v>
      </c>
      <c r="J22" s="34"/>
      <c r="K22" s="34"/>
      <c r="L22" s="34"/>
      <c r="M22" s="34"/>
      <c r="N22" s="34"/>
    </row>
    <row r="23" spans="1:14" s="28" customFormat="1" ht="20.25" customHeight="1">
      <c r="A23" s="44">
        <v>3</v>
      </c>
      <c r="B23" s="47" t="s">
        <v>26</v>
      </c>
      <c r="C23" s="55">
        <v>55230</v>
      </c>
      <c r="D23" s="54"/>
      <c r="E23" s="54"/>
      <c r="F23" s="54">
        <v>77924</v>
      </c>
      <c r="G23" s="74"/>
      <c r="H23" s="74"/>
      <c r="I23" s="74">
        <f t="shared" si="3"/>
        <v>141.08998732572877</v>
      </c>
      <c r="J23" s="34"/>
      <c r="K23" s="34"/>
      <c r="L23" s="34"/>
      <c r="M23" s="34"/>
      <c r="N23" s="34"/>
    </row>
    <row r="24" spans="1:14" s="28" customFormat="1" ht="20.25" customHeight="1">
      <c r="A24" s="44">
        <v>4</v>
      </c>
      <c r="B24" s="47" t="s">
        <v>27</v>
      </c>
      <c r="C24" s="54">
        <f>SUBTOTAL(9,C25:C27)</f>
        <v>1859404.895</v>
      </c>
      <c r="D24" s="54">
        <v>300000</v>
      </c>
      <c r="E24" s="54">
        <f>SUBTOTAL(9,E25:E27)</f>
        <v>300000</v>
      </c>
      <c r="F24" s="54">
        <f>SUBTOTAL(9,F25:F27)</f>
        <v>1028253</v>
      </c>
      <c r="G24" s="74">
        <f t="shared" si="0"/>
        <v>342.75099999999998</v>
      </c>
      <c r="H24" s="74">
        <f t="shared" si="1"/>
        <v>342.75099999999998</v>
      </c>
      <c r="I24" s="74">
        <f t="shared" si="3"/>
        <v>55.300112566391832</v>
      </c>
      <c r="J24" s="34"/>
      <c r="K24" s="34"/>
      <c r="L24" s="34"/>
      <c r="M24" s="34"/>
      <c r="N24" s="34"/>
    </row>
    <row r="25" spans="1:14" s="28" customFormat="1" ht="20.25" customHeight="1">
      <c r="A25" s="44"/>
      <c r="B25" s="47" t="s">
        <v>81</v>
      </c>
      <c r="C25" s="55">
        <v>929702.41799999995</v>
      </c>
      <c r="D25" s="54"/>
      <c r="E25" s="54">
        <v>150000</v>
      </c>
      <c r="F25" s="54">
        <v>556826</v>
      </c>
      <c r="G25" s="74"/>
      <c r="H25" s="74">
        <f t="shared" si="1"/>
        <v>371.21733333333333</v>
      </c>
      <c r="I25" s="74">
        <f t="shared" si="3"/>
        <v>59.892928018608217</v>
      </c>
      <c r="J25" s="34"/>
      <c r="K25" s="34"/>
      <c r="L25" s="34"/>
      <c r="M25" s="34"/>
      <c r="N25" s="34"/>
    </row>
    <row r="26" spans="1:14" s="27" customFormat="1" ht="20.25" customHeight="1">
      <c r="A26" s="44"/>
      <c r="B26" s="47" t="s">
        <v>82</v>
      </c>
      <c r="C26" s="55">
        <v>743761.90300000005</v>
      </c>
      <c r="D26" s="54"/>
      <c r="E26" s="54">
        <v>120000</v>
      </c>
      <c r="F26" s="54">
        <v>377197</v>
      </c>
      <c r="G26" s="74"/>
      <c r="H26" s="74">
        <f t="shared" si="1"/>
        <v>314.33083333333332</v>
      </c>
      <c r="I26" s="74">
        <f t="shared" si="3"/>
        <v>50.714751384624222</v>
      </c>
      <c r="J26" s="33"/>
      <c r="K26" s="33"/>
      <c r="L26" s="33"/>
      <c r="M26" s="33"/>
      <c r="N26" s="33"/>
    </row>
    <row r="27" spans="1:14" s="28" customFormat="1" ht="20.25" customHeight="1">
      <c r="A27" s="44"/>
      <c r="B27" s="47" t="s">
        <v>83</v>
      </c>
      <c r="C27" s="55">
        <v>185940.57399999999</v>
      </c>
      <c r="D27" s="54"/>
      <c r="E27" s="54">
        <v>30000</v>
      </c>
      <c r="F27" s="54">
        <v>94230</v>
      </c>
      <c r="G27" s="74"/>
      <c r="H27" s="77">
        <f>F27/E27*100</f>
        <v>314.10000000000002</v>
      </c>
      <c r="I27" s="74">
        <f t="shared" si="3"/>
        <v>50.677481505462062</v>
      </c>
      <c r="J27" s="34"/>
      <c r="K27" s="34"/>
      <c r="L27" s="34"/>
      <c r="M27" s="34"/>
      <c r="N27" s="34"/>
    </row>
    <row r="28" spans="1:14" s="27" customFormat="1" ht="20.25" customHeight="1">
      <c r="A28" s="44">
        <v>5</v>
      </c>
      <c r="B28" s="47" t="s">
        <v>11</v>
      </c>
      <c r="C28" s="55">
        <v>3871726</v>
      </c>
      <c r="D28" s="54">
        <v>3700000</v>
      </c>
      <c r="E28" s="54">
        <v>3700000</v>
      </c>
      <c r="F28" s="54">
        <v>3425820</v>
      </c>
      <c r="G28" s="74">
        <f t="shared" ref="G28:G29" si="4">F28/D28*100</f>
        <v>92.589729729729726</v>
      </c>
      <c r="H28" s="74">
        <f t="shared" ref="H28:H29" si="5">F28/E28*100</f>
        <v>92.589729729729726</v>
      </c>
      <c r="I28" s="74">
        <f t="shared" si="3"/>
        <v>88.48301765155901</v>
      </c>
      <c r="J28" s="33"/>
      <c r="K28" s="33"/>
      <c r="L28" s="33"/>
      <c r="M28" s="33"/>
      <c r="N28" s="33"/>
    </row>
    <row r="29" spans="1:14" s="27" customFormat="1" ht="20.25" customHeight="1">
      <c r="A29" s="44">
        <v>6</v>
      </c>
      <c r="B29" s="47" t="s">
        <v>28</v>
      </c>
      <c r="C29" s="54">
        <f>SUBTOTAL(9,C30:C32)</f>
        <v>70399817.258000001</v>
      </c>
      <c r="D29" s="54">
        <v>35000000</v>
      </c>
      <c r="E29" s="54">
        <f>SUBTOTAL(9,E30:E32)</f>
        <v>40200000</v>
      </c>
      <c r="F29" s="54">
        <f>SUBTOTAL(9,F30:F32)</f>
        <v>47000000</v>
      </c>
      <c r="G29" s="74">
        <f t="shared" si="4"/>
        <v>134.28571428571428</v>
      </c>
      <c r="H29" s="74">
        <f t="shared" si="5"/>
        <v>116.91542288557213</v>
      </c>
      <c r="I29" s="74">
        <f t="shared" si="3"/>
        <v>66.761536933761107</v>
      </c>
      <c r="J29" s="33"/>
      <c r="K29" s="33"/>
      <c r="L29" s="33"/>
      <c r="M29" s="33"/>
      <c r="N29" s="33"/>
    </row>
    <row r="30" spans="1:14" s="27" customFormat="1" ht="20.25" customHeight="1">
      <c r="A30" s="44"/>
      <c r="B30" s="47" t="s">
        <v>81</v>
      </c>
      <c r="C30" s="55">
        <v>11856562.698999999</v>
      </c>
      <c r="D30" s="54"/>
      <c r="E30" s="54">
        <v>8025000</v>
      </c>
      <c r="F30" s="54">
        <v>8572000</v>
      </c>
      <c r="G30" s="74"/>
      <c r="H30" s="77">
        <f t="shared" si="1"/>
        <v>106.81619937694704</v>
      </c>
      <c r="I30" s="74">
        <f t="shared" si="3"/>
        <v>72.297513348645097</v>
      </c>
      <c r="J30" s="33"/>
      <c r="K30" s="33"/>
      <c r="L30" s="33"/>
      <c r="M30" s="33"/>
      <c r="N30" s="33"/>
    </row>
    <row r="31" spans="1:14" s="29" customFormat="1" ht="20.25" customHeight="1">
      <c r="A31" s="44"/>
      <c r="B31" s="47" t="s">
        <v>82</v>
      </c>
      <c r="C31" s="55">
        <v>34529953.284000002</v>
      </c>
      <c r="D31" s="54"/>
      <c r="E31" s="54">
        <v>15535000</v>
      </c>
      <c r="F31" s="54">
        <v>22502000</v>
      </c>
      <c r="G31" s="75"/>
      <c r="H31" s="75">
        <f t="shared" si="1"/>
        <v>144.84711940778888</v>
      </c>
      <c r="I31" s="74">
        <f t="shared" si="3"/>
        <v>65.166610029636658</v>
      </c>
      <c r="J31" s="35"/>
      <c r="K31" s="35"/>
      <c r="L31" s="35"/>
      <c r="M31" s="35"/>
      <c r="N31" s="35"/>
    </row>
    <row r="32" spans="1:14" s="27" customFormat="1" ht="20.25" customHeight="1">
      <c r="A32" s="44"/>
      <c r="B32" s="47" t="s">
        <v>83</v>
      </c>
      <c r="C32" s="55">
        <v>24013301.274999999</v>
      </c>
      <c r="D32" s="54"/>
      <c r="E32" s="54">
        <v>16640000</v>
      </c>
      <c r="F32" s="54">
        <v>15926000</v>
      </c>
      <c r="G32" s="75"/>
      <c r="H32" s="77"/>
      <c r="I32" s="74">
        <f t="shared" si="3"/>
        <v>66.321576602965436</v>
      </c>
      <c r="J32" s="33"/>
      <c r="K32" s="33"/>
      <c r="L32" s="33"/>
      <c r="M32" s="33"/>
      <c r="N32" s="33"/>
    </row>
    <row r="33" spans="1:14" s="27" customFormat="1" ht="20.25" customHeight="1">
      <c r="A33" s="44">
        <v>7</v>
      </c>
      <c r="B33" s="47" t="s">
        <v>29</v>
      </c>
      <c r="C33" s="55">
        <v>6333027</v>
      </c>
      <c r="D33" s="54">
        <v>6200000</v>
      </c>
      <c r="E33" s="54">
        <v>6200000</v>
      </c>
      <c r="F33" s="54">
        <v>8506854</v>
      </c>
      <c r="G33" s="74">
        <f t="shared" ref="G33:G40" si="6">F33/D33*100</f>
        <v>137.20732258064515</v>
      </c>
      <c r="H33" s="74">
        <f t="shared" ref="H33:H40" si="7">F33/E33*100</f>
        <v>137.20732258064515</v>
      </c>
      <c r="I33" s="74">
        <f t="shared" si="3"/>
        <v>134.3252444684035</v>
      </c>
      <c r="J33" s="33"/>
      <c r="K33" s="33"/>
      <c r="L33" s="33"/>
      <c r="M33" s="33"/>
      <c r="N33" s="33"/>
    </row>
    <row r="34" spans="1:14" s="27" customFormat="1" ht="20.25" customHeight="1">
      <c r="A34" s="44">
        <v>8</v>
      </c>
      <c r="B34" s="47" t="s">
        <v>13</v>
      </c>
      <c r="C34" s="55">
        <v>7168006</v>
      </c>
      <c r="D34" s="54">
        <v>6000000</v>
      </c>
      <c r="E34" s="54">
        <v>6000000</v>
      </c>
      <c r="F34" s="54">
        <v>6905000</v>
      </c>
      <c r="G34" s="74">
        <f t="shared" si="6"/>
        <v>115.08333333333334</v>
      </c>
      <c r="H34" s="74">
        <f t="shared" si="7"/>
        <v>115.08333333333334</v>
      </c>
      <c r="I34" s="74">
        <f t="shared" si="3"/>
        <v>96.330834544502324</v>
      </c>
      <c r="J34" s="33"/>
      <c r="K34" s="33"/>
      <c r="L34" s="33"/>
      <c r="M34" s="33"/>
      <c r="N34" s="33"/>
    </row>
    <row r="35" spans="1:14" s="27" customFormat="1" ht="20.25" customHeight="1">
      <c r="A35" s="48"/>
      <c r="B35" s="49" t="s">
        <v>84</v>
      </c>
      <c r="C35" s="58">
        <v>2076319</v>
      </c>
      <c r="D35" s="57">
        <v>2800000</v>
      </c>
      <c r="E35" s="57">
        <v>2800000</v>
      </c>
      <c r="F35" s="57">
        <v>2897487</v>
      </c>
      <c r="G35" s="74">
        <f t="shared" si="6"/>
        <v>103.48167857142857</v>
      </c>
      <c r="H35" s="74">
        <f t="shared" si="7"/>
        <v>103.48167857142857</v>
      </c>
      <c r="I35" s="74">
        <f t="shared" si="3"/>
        <v>139.54922148282608</v>
      </c>
      <c r="J35" s="33"/>
      <c r="K35" s="33"/>
      <c r="L35" s="33"/>
      <c r="M35" s="33"/>
      <c r="N35" s="33"/>
    </row>
    <row r="36" spans="1:14" s="27" customFormat="1" ht="20.25" customHeight="1">
      <c r="A36" s="44">
        <v>9</v>
      </c>
      <c r="B36" s="47" t="s">
        <v>30</v>
      </c>
      <c r="C36" s="55">
        <v>259299.459</v>
      </c>
      <c r="D36" s="54">
        <v>200000</v>
      </c>
      <c r="E36" s="54">
        <v>200000</v>
      </c>
      <c r="F36" s="54">
        <v>439000</v>
      </c>
      <c r="G36" s="74">
        <f t="shared" si="6"/>
        <v>219.49999999999997</v>
      </c>
      <c r="H36" s="74">
        <f t="shared" si="7"/>
        <v>219.49999999999997</v>
      </c>
      <c r="I36" s="74">
        <f t="shared" si="3"/>
        <v>169.30232006384557</v>
      </c>
      <c r="J36" s="33"/>
      <c r="K36" s="33"/>
      <c r="L36" s="33"/>
      <c r="M36" s="33"/>
      <c r="N36" s="33"/>
    </row>
    <row r="37" spans="1:14" s="27" customFormat="1" ht="20.25" customHeight="1">
      <c r="A37" s="44">
        <v>10</v>
      </c>
      <c r="B37" s="51" t="s">
        <v>31</v>
      </c>
      <c r="C37" s="55">
        <v>6377989</v>
      </c>
      <c r="D37" s="54">
        <v>4000000</v>
      </c>
      <c r="E37" s="54">
        <v>4000000</v>
      </c>
      <c r="F37" s="54">
        <f>4627875-F40</f>
        <v>4251677</v>
      </c>
      <c r="G37" s="74">
        <f t="shared" si="6"/>
        <v>106.29192499999999</v>
      </c>
      <c r="H37" s="74">
        <f t="shared" si="7"/>
        <v>106.29192499999999</v>
      </c>
      <c r="I37" s="74">
        <f t="shared" si="3"/>
        <v>66.661717353228426</v>
      </c>
      <c r="J37" s="33"/>
      <c r="K37" s="33"/>
      <c r="L37" s="33"/>
      <c r="M37" s="33"/>
      <c r="N37" s="33"/>
    </row>
    <row r="38" spans="1:14" s="27" customFormat="1" ht="28.5" customHeight="1">
      <c r="A38" s="45" t="s">
        <v>4</v>
      </c>
      <c r="B38" s="91" t="s">
        <v>85</v>
      </c>
      <c r="C38" s="56">
        <v>0</v>
      </c>
      <c r="D38" s="53">
        <f>D39+D40</f>
        <v>2131000</v>
      </c>
      <c r="E38" s="53">
        <f>E39+E40</f>
        <v>2131000</v>
      </c>
      <c r="F38" s="53">
        <f>F39+F40</f>
        <v>376198</v>
      </c>
      <c r="G38" s="72">
        <f t="shared" si="6"/>
        <v>17.653589863913655</v>
      </c>
      <c r="H38" s="72">
        <f t="shared" si="7"/>
        <v>17.653589863913655</v>
      </c>
      <c r="I38" s="74"/>
      <c r="J38" s="33"/>
      <c r="K38" s="33"/>
      <c r="L38" s="33"/>
      <c r="M38" s="33"/>
      <c r="N38" s="33"/>
    </row>
    <row r="39" spans="1:14" s="27" customFormat="1" ht="20.25" customHeight="1">
      <c r="A39" s="44">
        <v>1</v>
      </c>
      <c r="B39" s="51" t="s">
        <v>86</v>
      </c>
      <c r="C39" s="55"/>
      <c r="D39" s="54">
        <v>600000</v>
      </c>
      <c r="E39" s="54">
        <v>600000</v>
      </c>
      <c r="F39" s="54"/>
      <c r="G39" s="74">
        <f t="shared" si="6"/>
        <v>0</v>
      </c>
      <c r="H39" s="74">
        <f t="shared" si="7"/>
        <v>0</v>
      </c>
      <c r="I39" s="74"/>
      <c r="J39" s="33"/>
      <c r="K39" s="33"/>
      <c r="L39" s="33"/>
      <c r="M39" s="33"/>
      <c r="N39" s="33"/>
    </row>
    <row r="40" spans="1:14" s="27" customFormat="1" ht="20.25" customHeight="1">
      <c r="A40" s="44">
        <v>2</v>
      </c>
      <c r="B40" s="51" t="s">
        <v>19</v>
      </c>
      <c r="C40" s="55"/>
      <c r="D40" s="54">
        <v>1531000</v>
      </c>
      <c r="E40" s="54">
        <v>1531000</v>
      </c>
      <c r="F40" s="54">
        <v>376198</v>
      </c>
      <c r="G40" s="74">
        <f t="shared" si="6"/>
        <v>24.572044415414762</v>
      </c>
      <c r="H40" s="74">
        <f t="shared" si="7"/>
        <v>24.572044415414762</v>
      </c>
      <c r="I40" s="74"/>
      <c r="J40" s="33"/>
      <c r="K40" s="33"/>
      <c r="L40" s="33"/>
      <c r="M40" s="33"/>
      <c r="N40" s="33"/>
    </row>
    <row r="41" spans="1:14" s="27" customFormat="1" ht="20.25" customHeight="1">
      <c r="A41" s="45" t="s">
        <v>5</v>
      </c>
      <c r="B41" s="46" t="s">
        <v>32</v>
      </c>
      <c r="C41" s="92">
        <v>156380383.40099999</v>
      </c>
      <c r="D41" s="53"/>
      <c r="E41" s="53"/>
      <c r="F41" s="53">
        <v>175852061</v>
      </c>
      <c r="G41" s="78"/>
      <c r="H41" s="73"/>
      <c r="I41" s="72">
        <f t="shared" si="3"/>
        <v>112.45148347607612</v>
      </c>
      <c r="J41" s="33"/>
      <c r="K41" s="33"/>
      <c r="L41" s="33"/>
      <c r="M41" s="33"/>
      <c r="N41" s="33"/>
    </row>
    <row r="42" spans="1:14" s="27" customFormat="1" ht="20.25" customHeight="1">
      <c r="A42" s="45" t="s">
        <v>6</v>
      </c>
      <c r="B42" s="46" t="s">
        <v>33</v>
      </c>
      <c r="C42" s="92">
        <v>6202945.449</v>
      </c>
      <c r="D42" s="53"/>
      <c r="E42" s="53"/>
      <c r="F42" s="53">
        <v>5283939</v>
      </c>
      <c r="G42" s="78"/>
      <c r="H42" s="73"/>
      <c r="I42" s="72">
        <f t="shared" si="3"/>
        <v>85.184353843573518</v>
      </c>
      <c r="J42" s="33"/>
      <c r="K42" s="33"/>
      <c r="L42" s="33"/>
      <c r="M42" s="33"/>
      <c r="N42" s="33"/>
    </row>
    <row r="43" spans="1:14" s="27" customFormat="1" ht="20.25" customHeight="1">
      <c r="A43" s="45" t="s">
        <v>7</v>
      </c>
      <c r="B43" s="46" t="s">
        <v>34</v>
      </c>
      <c r="C43" s="56">
        <f>SUM(C44:C45)</f>
        <v>659575564.95300007</v>
      </c>
      <c r="D43" s="53">
        <f>SUM(D44:D45)</f>
        <v>546162000</v>
      </c>
      <c r="E43" s="53">
        <f>SUM(E44:E45)</f>
        <v>546162000</v>
      </c>
      <c r="F43" s="53">
        <f>SUM(F44:F45)</f>
        <v>737892742</v>
      </c>
      <c r="G43" s="72">
        <f>F43/D43*100</f>
        <v>135.10510471252118</v>
      </c>
      <c r="H43" s="72">
        <f t="shared" ref="H43:H45" si="8">F43/E43*100</f>
        <v>135.10510471252118</v>
      </c>
      <c r="I43" s="72">
        <f t="shared" si="3"/>
        <v>111.87387483837135</v>
      </c>
      <c r="J43" s="33"/>
      <c r="K43" s="33"/>
      <c r="L43" s="33"/>
      <c r="M43" s="33"/>
      <c r="N43" s="33"/>
    </row>
    <row r="44" spans="1:14" s="27" customFormat="1" ht="20.25" customHeight="1">
      <c r="A44" s="44">
        <v>1</v>
      </c>
      <c r="B44" s="47" t="s">
        <v>35</v>
      </c>
      <c r="C44" s="58">
        <v>442757699</v>
      </c>
      <c r="D44" s="58">
        <v>452902000</v>
      </c>
      <c r="E44" s="58">
        <v>452902000</v>
      </c>
      <c r="F44" s="58">
        <v>512021000</v>
      </c>
      <c r="G44" s="74">
        <f t="shared" ref="G44:G45" si="9">F44/D44*100</f>
        <v>113.05337578549002</v>
      </c>
      <c r="H44" s="74">
        <f t="shared" si="8"/>
        <v>113.05337578549002</v>
      </c>
      <c r="I44" s="74">
        <f t="shared" si="3"/>
        <v>115.64361300920032</v>
      </c>
      <c r="J44" s="33"/>
      <c r="K44" s="33"/>
      <c r="L44" s="33"/>
      <c r="M44" s="33"/>
      <c r="N44" s="33"/>
    </row>
    <row r="45" spans="1:14" s="27" customFormat="1" ht="20.25" customHeight="1">
      <c r="A45" s="44">
        <v>2</v>
      </c>
      <c r="B45" s="47" t="s">
        <v>36</v>
      </c>
      <c r="C45" s="58">
        <v>216817865.95300001</v>
      </c>
      <c r="D45" s="79">
        <f>30210000+63050000</f>
        <v>93260000</v>
      </c>
      <c r="E45" s="79">
        <f>30210000+63050000</f>
        <v>93260000</v>
      </c>
      <c r="F45" s="79">
        <v>225871742</v>
      </c>
      <c r="G45" s="74">
        <f t="shared" si="9"/>
        <v>242.19573450568305</v>
      </c>
      <c r="H45" s="74">
        <f t="shared" si="8"/>
        <v>242.19573450568305</v>
      </c>
      <c r="I45" s="74">
        <f t="shared" si="3"/>
        <v>104.17579797089351</v>
      </c>
      <c r="J45" s="33"/>
      <c r="K45" s="33"/>
      <c r="L45" s="33"/>
      <c r="M45" s="33"/>
      <c r="N45" s="33"/>
    </row>
    <row r="46" spans="1:14" s="28" customFormat="1" ht="20.25" customHeight="1">
      <c r="A46" s="45" t="s">
        <v>96</v>
      </c>
      <c r="B46" s="46" t="s">
        <v>95</v>
      </c>
      <c r="C46" s="92">
        <v>8884863.4460000005</v>
      </c>
      <c r="D46" s="80"/>
      <c r="E46" s="80"/>
      <c r="F46" s="80"/>
      <c r="G46" s="78"/>
      <c r="H46" s="73"/>
      <c r="I46" s="74">
        <f t="shared" si="3"/>
        <v>0</v>
      </c>
      <c r="J46" s="34"/>
      <c r="K46" s="34"/>
      <c r="L46" s="34"/>
      <c r="M46" s="34"/>
      <c r="N46" s="34"/>
    </row>
    <row r="47" spans="1:14" s="27" customFormat="1" ht="20.25" customHeight="1">
      <c r="A47" s="45" t="s">
        <v>2</v>
      </c>
      <c r="B47" s="93" t="s">
        <v>37</v>
      </c>
      <c r="C47" s="70"/>
      <c r="D47" s="101"/>
      <c r="E47" s="102"/>
      <c r="F47" s="102"/>
      <c r="G47" s="76"/>
      <c r="H47" s="77"/>
      <c r="I47" s="74"/>
      <c r="J47" s="33"/>
      <c r="K47" s="33"/>
      <c r="L47" s="33"/>
      <c r="M47" s="33"/>
      <c r="N47" s="33"/>
    </row>
    <row r="48" spans="1:14" s="27" customFormat="1" ht="20.25" customHeight="1">
      <c r="A48" s="44"/>
      <c r="B48" s="45" t="s">
        <v>38</v>
      </c>
      <c r="C48" s="56">
        <f>C49+C71</f>
        <v>939202358.12599981</v>
      </c>
      <c r="D48" s="53">
        <f t="shared" ref="D48:E48" si="10">D49</f>
        <v>605292000</v>
      </c>
      <c r="E48" s="53">
        <f t="shared" si="10"/>
        <v>639818000</v>
      </c>
      <c r="F48" s="53">
        <f>F49+F71</f>
        <v>840657300</v>
      </c>
      <c r="G48" s="72">
        <f t="shared" ref="G48:G51" si="11">F48/D48*100</f>
        <v>138.88458793441842</v>
      </c>
      <c r="H48" s="72">
        <f t="shared" ref="H48:H51" si="12">F48/E48*100</f>
        <v>131.39006717535301</v>
      </c>
      <c r="I48" s="72">
        <f t="shared" si="3"/>
        <v>89.507579780503548</v>
      </c>
      <c r="J48" s="33"/>
      <c r="K48" s="33"/>
      <c r="L48" s="33"/>
      <c r="M48" s="33"/>
      <c r="N48" s="33"/>
    </row>
    <row r="49" spans="1:14" s="27" customFormat="1" ht="20.25" customHeight="1">
      <c r="A49" s="45"/>
      <c r="B49" s="90" t="s">
        <v>39</v>
      </c>
      <c r="C49" s="56">
        <f>C50+C56+C67+C69+C70</f>
        <v>939202358.12599981</v>
      </c>
      <c r="D49" s="53">
        <f>D50+D56+D66+D67</f>
        <v>605292000</v>
      </c>
      <c r="E49" s="53">
        <f>E50+E56+E66+E67</f>
        <v>639818000</v>
      </c>
      <c r="F49" s="53">
        <f>F50+F56+F67+F68</f>
        <v>840657300</v>
      </c>
      <c r="G49" s="72">
        <f t="shared" si="11"/>
        <v>138.88458793441842</v>
      </c>
      <c r="H49" s="72">
        <f t="shared" si="12"/>
        <v>131.39006717535301</v>
      </c>
      <c r="I49" s="72">
        <f t="shared" si="3"/>
        <v>89.507579780503548</v>
      </c>
      <c r="J49" s="33"/>
      <c r="K49" s="33"/>
      <c r="L49" s="33"/>
      <c r="M49" s="33"/>
      <c r="N49" s="33"/>
    </row>
    <row r="50" spans="1:14" s="27" customFormat="1" ht="20.25" customHeight="1">
      <c r="A50" s="45">
        <v>1</v>
      </c>
      <c r="B50" s="46" t="s">
        <v>55</v>
      </c>
      <c r="C50" s="61">
        <f>C51+C53</f>
        <v>194988028.632</v>
      </c>
      <c r="D50" s="61">
        <f>D51+D53</f>
        <v>47933000</v>
      </c>
      <c r="E50" s="61">
        <f>E51+E53</f>
        <v>52249000</v>
      </c>
      <c r="F50" s="61">
        <f>F51+F53</f>
        <v>176916000</v>
      </c>
      <c r="G50" s="72">
        <f t="shared" si="11"/>
        <v>369.09018838795816</v>
      </c>
      <c r="H50" s="72">
        <f t="shared" si="12"/>
        <v>338.60169572623397</v>
      </c>
      <c r="I50" s="72">
        <f t="shared" si="3"/>
        <v>90.731724014653608</v>
      </c>
      <c r="J50" s="33"/>
      <c r="K50" s="33"/>
      <c r="L50" s="33"/>
      <c r="M50" s="33"/>
      <c r="N50" s="33"/>
    </row>
    <row r="51" spans="1:14" s="27" customFormat="1" ht="20.25" customHeight="1">
      <c r="A51" s="44" t="s">
        <v>16</v>
      </c>
      <c r="B51" s="47" t="s">
        <v>56</v>
      </c>
      <c r="C51" s="54">
        <v>134931028.632</v>
      </c>
      <c r="D51" s="54">
        <v>20073000</v>
      </c>
      <c r="E51" s="54">
        <v>20073000</v>
      </c>
      <c r="F51" s="54">
        <v>138450000</v>
      </c>
      <c r="G51" s="74">
        <f t="shared" si="11"/>
        <v>689.73247646091761</v>
      </c>
      <c r="H51" s="74">
        <f t="shared" si="12"/>
        <v>689.73247646091761</v>
      </c>
      <c r="I51" s="74">
        <f t="shared" si="3"/>
        <v>102.6079778711221</v>
      </c>
      <c r="J51" s="33"/>
      <c r="K51" s="33">
        <f>176-38</f>
        <v>138</v>
      </c>
      <c r="L51" s="33"/>
      <c r="M51" s="33"/>
      <c r="N51" s="33"/>
    </row>
    <row r="52" spans="1:14" s="27" customFormat="1" ht="20.25" customHeight="1">
      <c r="A52" s="44"/>
      <c r="B52" s="49" t="s">
        <v>57</v>
      </c>
      <c r="C52" s="58">
        <v>61281867</v>
      </c>
      <c r="D52" s="79"/>
      <c r="E52" s="79"/>
      <c r="F52" s="79">
        <v>36910000</v>
      </c>
      <c r="G52" s="76"/>
      <c r="H52" s="77"/>
      <c r="I52" s="74">
        <f t="shared" si="3"/>
        <v>60.229888231048832</v>
      </c>
      <c r="J52" s="33"/>
      <c r="K52" s="33"/>
      <c r="L52" s="33"/>
      <c r="M52" s="33"/>
      <c r="N52" s="33"/>
    </row>
    <row r="53" spans="1:14" s="27" customFormat="1" ht="20.25" customHeight="1">
      <c r="A53" s="44" t="s">
        <v>18</v>
      </c>
      <c r="B53" s="47" t="s">
        <v>87</v>
      </c>
      <c r="C53" s="54">
        <f>C54+C55</f>
        <v>60057000</v>
      </c>
      <c r="D53" s="54">
        <f>D54+D55</f>
        <v>27860000</v>
      </c>
      <c r="E53" s="54">
        <f>E54+E55</f>
        <v>32176000</v>
      </c>
      <c r="F53" s="54">
        <f>F54+F55</f>
        <v>38466000</v>
      </c>
      <c r="G53" s="74">
        <f t="shared" ref="G53:G54" si="13">F53/D53*100</f>
        <v>138.06891600861451</v>
      </c>
      <c r="H53" s="74">
        <f t="shared" ref="H53:H54" si="14">F53/E53*100</f>
        <v>119.54873197414221</v>
      </c>
      <c r="I53" s="74">
        <f t="shared" si="3"/>
        <v>64.049153304360857</v>
      </c>
      <c r="J53" s="33"/>
      <c r="K53" s="33"/>
      <c r="L53" s="33"/>
      <c r="M53" s="33"/>
      <c r="N53" s="33"/>
    </row>
    <row r="54" spans="1:14" s="27" customFormat="1" ht="20.25" customHeight="1">
      <c r="A54" s="48" t="s">
        <v>88</v>
      </c>
      <c r="B54" s="49" t="s">
        <v>89</v>
      </c>
      <c r="C54" s="58">
        <v>60057000</v>
      </c>
      <c r="D54" s="79">
        <v>27860000</v>
      </c>
      <c r="E54" s="79">
        <v>32176000</v>
      </c>
      <c r="F54" s="79">
        <v>38466000</v>
      </c>
      <c r="G54" s="75">
        <f t="shared" si="13"/>
        <v>138.06891600861451</v>
      </c>
      <c r="H54" s="75">
        <f t="shared" si="14"/>
        <v>119.54873197414221</v>
      </c>
      <c r="I54" s="75">
        <f t="shared" si="3"/>
        <v>64.049153304360857</v>
      </c>
      <c r="J54" s="33"/>
      <c r="K54" s="33"/>
      <c r="L54" s="33"/>
      <c r="M54" s="33"/>
      <c r="N54" s="33"/>
    </row>
    <row r="55" spans="1:14" s="27" customFormat="1" ht="20.25" customHeight="1">
      <c r="A55" s="48" t="s">
        <v>88</v>
      </c>
      <c r="B55" s="49" t="s">
        <v>90</v>
      </c>
      <c r="C55" s="79"/>
      <c r="D55" s="79">
        <v>0</v>
      </c>
      <c r="E55" s="79">
        <v>0</v>
      </c>
      <c r="F55" s="79">
        <v>0</v>
      </c>
      <c r="G55" s="76"/>
      <c r="H55" s="77"/>
      <c r="I55" s="74"/>
      <c r="J55" s="33"/>
      <c r="K55" s="33"/>
      <c r="L55" s="33"/>
      <c r="M55" s="33"/>
      <c r="N55" s="33"/>
    </row>
    <row r="56" spans="1:14" ht="20.25" customHeight="1">
      <c r="A56" s="45">
        <v>2</v>
      </c>
      <c r="B56" s="46" t="s">
        <v>8</v>
      </c>
      <c r="C56" s="69">
        <f>SUM(C57:C66)</f>
        <v>559477405.10299993</v>
      </c>
      <c r="D56" s="103">
        <v>545253000</v>
      </c>
      <c r="E56" s="103">
        <f>SUM(E57:E65)</f>
        <v>560349051</v>
      </c>
      <c r="F56" s="103">
        <f>SUM(F57:F66)</f>
        <v>649472300</v>
      </c>
      <c r="G56" s="72">
        <f t="shared" ref="G56" si="15">F56/D56*100</f>
        <v>119.11393426537774</v>
      </c>
      <c r="H56" s="72">
        <f t="shared" ref="H56:H57" si="16">F56/E56*100</f>
        <v>115.90495225091404</v>
      </c>
      <c r="I56" s="72">
        <f t="shared" si="3"/>
        <v>116.0855280438773</v>
      </c>
    </row>
    <row r="57" spans="1:14" ht="20.25" customHeight="1">
      <c r="A57" s="44" t="s">
        <v>58</v>
      </c>
      <c r="B57" s="47" t="s">
        <v>59</v>
      </c>
      <c r="C57" s="55">
        <v>17380114.618999999</v>
      </c>
      <c r="D57" s="104"/>
      <c r="E57" s="54">
        <f>1975968+6479438</f>
        <v>8455406</v>
      </c>
      <c r="F57" s="54">
        <v>20400000</v>
      </c>
      <c r="G57" s="74"/>
      <c r="H57" s="74">
        <f t="shared" si="16"/>
        <v>241.2657653576895</v>
      </c>
      <c r="I57" s="74">
        <f t="shared" si="3"/>
        <v>117.375520514109</v>
      </c>
    </row>
    <row r="58" spans="1:14" ht="20.25" customHeight="1">
      <c r="A58" s="44" t="s">
        <v>60</v>
      </c>
      <c r="B58" s="47" t="s">
        <v>61</v>
      </c>
      <c r="C58" s="55">
        <v>4863207.6399999997</v>
      </c>
      <c r="D58" s="104"/>
      <c r="E58" s="54">
        <f>624500+4018694</f>
        <v>4643194</v>
      </c>
      <c r="F58" s="54">
        <v>6670000</v>
      </c>
      <c r="G58" s="74"/>
      <c r="H58" s="74">
        <f t="shared" ref="H58:H67" si="17">F58/E58*100</f>
        <v>143.65111602056689</v>
      </c>
      <c r="I58" s="74">
        <f t="shared" si="3"/>
        <v>137.15227672244734</v>
      </c>
    </row>
    <row r="59" spans="1:14" ht="20.25" customHeight="1">
      <c r="A59" s="44" t="s">
        <v>62</v>
      </c>
      <c r="B59" s="47" t="s">
        <v>40</v>
      </c>
      <c r="C59" s="55">
        <v>276682607.94999999</v>
      </c>
      <c r="D59" s="104"/>
      <c r="E59" s="54">
        <v>296802733</v>
      </c>
      <c r="F59" s="54">
        <v>332964000</v>
      </c>
      <c r="G59" s="74"/>
      <c r="H59" s="74">
        <f t="shared" si="17"/>
        <v>112.18360310718568</v>
      </c>
      <c r="I59" s="74">
        <f t="shared" si="3"/>
        <v>120.34149976646553</v>
      </c>
    </row>
    <row r="60" spans="1:14" ht="20.25" customHeight="1">
      <c r="A60" s="44" t="s">
        <v>63</v>
      </c>
      <c r="B60" s="47" t="s">
        <v>64</v>
      </c>
      <c r="C60" s="55">
        <v>23538141.213</v>
      </c>
      <c r="D60" s="104"/>
      <c r="E60" s="54">
        <v>22905000</v>
      </c>
      <c r="F60" s="54">
        <v>25926000</v>
      </c>
      <c r="G60" s="74"/>
      <c r="H60" s="74">
        <f t="shared" si="17"/>
        <v>113.18925998690241</v>
      </c>
      <c r="I60" s="74">
        <f t="shared" si="3"/>
        <v>110.14463616898176</v>
      </c>
    </row>
    <row r="61" spans="1:14" ht="20.25" customHeight="1">
      <c r="A61" s="44" t="s">
        <v>65</v>
      </c>
      <c r="B61" s="47" t="s">
        <v>66</v>
      </c>
      <c r="C61" s="55">
        <f>6781454.58+1332366.35+21450</f>
        <v>8135270.9299999997</v>
      </c>
      <c r="D61" s="104"/>
      <c r="E61" s="54">
        <v>4848009</v>
      </c>
      <c r="F61" s="54">
        <f>5210000+1620000+71300</f>
        <v>6901300</v>
      </c>
      <c r="G61" s="74"/>
      <c r="H61" s="74">
        <f t="shared" si="17"/>
        <v>142.35328358507587</v>
      </c>
      <c r="I61" s="74">
        <f t="shared" si="3"/>
        <v>84.831839767627756</v>
      </c>
    </row>
    <row r="62" spans="1:14" ht="20.25" customHeight="1">
      <c r="A62" s="44" t="s">
        <v>67</v>
      </c>
      <c r="B62" s="47" t="s">
        <v>69</v>
      </c>
      <c r="C62" s="55">
        <v>15553824.301000001</v>
      </c>
      <c r="D62" s="104"/>
      <c r="E62" s="54">
        <f>4396409+1329647</f>
        <v>5726056</v>
      </c>
      <c r="F62" s="54">
        <v>17200000</v>
      </c>
      <c r="G62" s="74"/>
      <c r="H62" s="74">
        <f t="shared" si="17"/>
        <v>300.38127465047495</v>
      </c>
      <c r="I62" s="74">
        <f t="shared" si="3"/>
        <v>110.58373598121565</v>
      </c>
    </row>
    <row r="63" spans="1:14" ht="20.25" customHeight="1">
      <c r="A63" s="44" t="s">
        <v>68</v>
      </c>
      <c r="B63" s="47" t="s">
        <v>91</v>
      </c>
      <c r="C63" s="55">
        <v>34273881.530000001</v>
      </c>
      <c r="D63" s="104"/>
      <c r="E63" s="54">
        <f>24084328+3814469</f>
        <v>27898797</v>
      </c>
      <c r="F63" s="54">
        <v>28300000</v>
      </c>
      <c r="G63" s="74"/>
      <c r="H63" s="74">
        <f t="shared" si="17"/>
        <v>101.43806559114358</v>
      </c>
      <c r="I63" s="74">
        <f t="shared" si="3"/>
        <v>82.570163450057294</v>
      </c>
    </row>
    <row r="64" spans="1:14" ht="20.25" customHeight="1">
      <c r="A64" s="44" t="s">
        <v>70</v>
      </c>
      <c r="B64" s="47" t="s">
        <v>72</v>
      </c>
      <c r="C64" s="55">
        <v>128046251.358</v>
      </c>
      <c r="D64" s="104"/>
      <c r="E64" s="54">
        <f>45779759+90837497</f>
        <v>136617256</v>
      </c>
      <c r="F64" s="54">
        <v>151575000</v>
      </c>
      <c r="G64" s="74"/>
      <c r="H64" s="74">
        <f t="shared" si="17"/>
        <v>110.94864912233342</v>
      </c>
      <c r="I64" s="74">
        <f t="shared" si="3"/>
        <v>118.37519520678259</v>
      </c>
    </row>
    <row r="65" spans="1:9" ht="20.25" customHeight="1">
      <c r="A65" s="44" t="s">
        <v>71</v>
      </c>
      <c r="B65" s="47" t="s">
        <v>74</v>
      </c>
      <c r="C65" s="55">
        <v>47368433.561999999</v>
      </c>
      <c r="D65" s="104"/>
      <c r="E65" s="54">
        <f>48268480+4184120</f>
        <v>52452600</v>
      </c>
      <c r="F65" s="54">
        <v>55636000</v>
      </c>
      <c r="G65" s="74"/>
      <c r="H65" s="74">
        <f t="shared" si="17"/>
        <v>106.06909857661965</v>
      </c>
      <c r="I65" s="74">
        <f t="shared" si="3"/>
        <v>117.45374675980931</v>
      </c>
    </row>
    <row r="66" spans="1:9" ht="20.25" customHeight="1">
      <c r="A66" s="44" t="s">
        <v>73</v>
      </c>
      <c r="B66" s="47" t="s">
        <v>75</v>
      </c>
      <c r="C66" s="55">
        <v>3635672</v>
      </c>
      <c r="D66" s="104"/>
      <c r="E66" s="54">
        <f>2500000+2200000+2500000+630000+4066049+3217900</f>
        <v>15113949</v>
      </c>
      <c r="F66" s="54">
        <v>3900000</v>
      </c>
      <c r="G66" s="74"/>
      <c r="H66" s="74">
        <f t="shared" si="17"/>
        <v>25.803977504489396</v>
      </c>
      <c r="I66" s="74">
        <f t="shared" si="3"/>
        <v>107.27040283061839</v>
      </c>
    </row>
    <row r="67" spans="1:9" ht="20.25" customHeight="1">
      <c r="A67" s="30">
        <v>3</v>
      </c>
      <c r="B67" s="46" t="s">
        <v>9</v>
      </c>
      <c r="C67" s="56"/>
      <c r="D67" s="53">
        <v>12106000</v>
      </c>
      <c r="E67" s="53">
        <v>12106000</v>
      </c>
      <c r="F67" s="53">
        <v>14269000</v>
      </c>
      <c r="G67" s="72">
        <f t="shared" ref="G67" si="18">F67/D67*100</f>
        <v>117.86717330249463</v>
      </c>
      <c r="H67" s="72">
        <f t="shared" si="17"/>
        <v>117.86717330249463</v>
      </c>
      <c r="I67" s="74"/>
    </row>
    <row r="68" spans="1:9" ht="24.75">
      <c r="A68" s="45">
        <v>4</v>
      </c>
      <c r="B68" s="52" t="s">
        <v>92</v>
      </c>
      <c r="C68" s="59">
        <v>0</v>
      </c>
      <c r="D68" s="61">
        <v>30210000</v>
      </c>
      <c r="E68" s="61">
        <v>0</v>
      </c>
      <c r="F68" s="61">
        <v>0</v>
      </c>
      <c r="G68" s="81"/>
      <c r="H68" s="81"/>
      <c r="I68" s="74"/>
    </row>
    <row r="69" spans="1:9">
      <c r="A69" s="105">
        <v>5</v>
      </c>
      <c r="B69" s="106" t="s">
        <v>97</v>
      </c>
      <c r="C69" s="107">
        <v>175852060.94499999</v>
      </c>
      <c r="D69" s="108"/>
      <c r="E69" s="108"/>
      <c r="F69" s="108"/>
      <c r="G69" s="82"/>
      <c r="H69" s="82"/>
      <c r="I69" s="109"/>
    </row>
    <row r="70" spans="1:9">
      <c r="A70" s="94">
        <v>6</v>
      </c>
      <c r="B70" s="95" t="s">
        <v>76</v>
      </c>
      <c r="C70" s="96">
        <v>8884863.4460000005</v>
      </c>
      <c r="D70" s="97"/>
      <c r="E70" s="97"/>
      <c r="F70" s="97"/>
      <c r="G70" s="98"/>
      <c r="H70" s="98"/>
      <c r="I70" s="99">
        <f t="shared" si="3"/>
        <v>0</v>
      </c>
    </row>
  </sheetData>
  <mergeCells count="12">
    <mergeCell ref="G9:I9"/>
    <mergeCell ref="A9:A10"/>
    <mergeCell ref="B9:B10"/>
    <mergeCell ref="C9:C10"/>
    <mergeCell ref="D9:E9"/>
    <mergeCell ref="F9:F10"/>
    <mergeCell ref="B8:I8"/>
    <mergeCell ref="G1:I1"/>
    <mergeCell ref="B3:I3"/>
    <mergeCell ref="B4:I4"/>
    <mergeCell ref="A5:I5"/>
    <mergeCell ref="A6:I6"/>
  </mergeCells>
  <pageMargins left="0.39370078740157499" right="0.196850393700787" top="0.45" bottom="0.34" header="0.15748031496063" footer="0.23622047244094499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4"/>
  <sheetViews>
    <sheetView tabSelected="1" zoomScale="85" zoomScaleNormal="85" workbookViewId="0">
      <selection activeCell="O50" sqref="O50"/>
    </sheetView>
  </sheetViews>
  <sheetFormatPr defaultRowHeight="15.75"/>
  <cols>
    <col min="1" max="1" width="4.85546875" style="1" customWidth="1"/>
    <col min="2" max="2" width="26.140625" style="1" customWidth="1"/>
    <col min="3" max="3" width="11.42578125" style="1" customWidth="1"/>
    <col min="4" max="4" width="11.7109375" style="1" customWidth="1"/>
    <col min="5" max="5" width="12.7109375" style="1" customWidth="1"/>
    <col min="6" max="6" width="11.42578125" style="1" customWidth="1"/>
    <col min="7" max="7" width="11.42578125" style="1" bestFit="1" customWidth="1"/>
    <col min="8" max="8" width="7.42578125" style="1" customWidth="1"/>
    <col min="9" max="9" width="6" style="1" customWidth="1"/>
    <col min="10" max="252" width="9.140625" style="1"/>
    <col min="253" max="253" width="4.85546875" style="1" customWidth="1"/>
    <col min="254" max="254" width="26.85546875" style="1" customWidth="1"/>
    <col min="255" max="255" width="13.28515625" style="1" customWidth="1"/>
    <col min="256" max="256" width="13" style="1" customWidth="1"/>
    <col min="257" max="257" width="14.85546875" style="1" customWidth="1"/>
    <col min="258" max="259" width="13.28515625" style="1" customWidth="1"/>
    <col min="260" max="260" width="7.85546875" style="1" customWidth="1"/>
    <col min="261" max="261" width="8" style="1" customWidth="1"/>
    <col min="262" max="262" width="15.7109375" style="1" customWidth="1"/>
    <col min="263" max="508" width="9.140625" style="1"/>
    <col min="509" max="509" width="4.85546875" style="1" customWidth="1"/>
    <col min="510" max="510" width="26.85546875" style="1" customWidth="1"/>
    <col min="511" max="511" width="13.28515625" style="1" customWidth="1"/>
    <col min="512" max="512" width="13" style="1" customWidth="1"/>
    <col min="513" max="513" width="14.85546875" style="1" customWidth="1"/>
    <col min="514" max="515" width="13.28515625" style="1" customWidth="1"/>
    <col min="516" max="516" width="7.85546875" style="1" customWidth="1"/>
    <col min="517" max="517" width="8" style="1" customWidth="1"/>
    <col min="518" max="518" width="15.7109375" style="1" customWidth="1"/>
    <col min="519" max="764" width="9.140625" style="1"/>
    <col min="765" max="765" width="4.85546875" style="1" customWidth="1"/>
    <col min="766" max="766" width="26.85546875" style="1" customWidth="1"/>
    <col min="767" max="767" width="13.28515625" style="1" customWidth="1"/>
    <col min="768" max="768" width="13" style="1" customWidth="1"/>
    <col min="769" max="769" width="14.85546875" style="1" customWidth="1"/>
    <col min="770" max="771" width="13.28515625" style="1" customWidth="1"/>
    <col min="772" max="772" width="7.85546875" style="1" customWidth="1"/>
    <col min="773" max="773" width="8" style="1" customWidth="1"/>
    <col min="774" max="774" width="15.7109375" style="1" customWidth="1"/>
    <col min="775" max="1020" width="9.140625" style="1"/>
    <col min="1021" max="1021" width="4.85546875" style="1" customWidth="1"/>
    <col min="1022" max="1022" width="26.85546875" style="1" customWidth="1"/>
    <col min="1023" max="1023" width="13.28515625" style="1" customWidth="1"/>
    <col min="1024" max="1024" width="13" style="1" customWidth="1"/>
    <col min="1025" max="1025" width="14.85546875" style="1" customWidth="1"/>
    <col min="1026" max="1027" width="13.28515625" style="1" customWidth="1"/>
    <col min="1028" max="1028" width="7.85546875" style="1" customWidth="1"/>
    <col min="1029" max="1029" width="8" style="1" customWidth="1"/>
    <col min="1030" max="1030" width="15.7109375" style="1" customWidth="1"/>
    <col min="1031" max="1276" width="9.140625" style="1"/>
    <col min="1277" max="1277" width="4.85546875" style="1" customWidth="1"/>
    <col min="1278" max="1278" width="26.85546875" style="1" customWidth="1"/>
    <col min="1279" max="1279" width="13.28515625" style="1" customWidth="1"/>
    <col min="1280" max="1280" width="13" style="1" customWidth="1"/>
    <col min="1281" max="1281" width="14.85546875" style="1" customWidth="1"/>
    <col min="1282" max="1283" width="13.28515625" style="1" customWidth="1"/>
    <col min="1284" max="1284" width="7.85546875" style="1" customWidth="1"/>
    <col min="1285" max="1285" width="8" style="1" customWidth="1"/>
    <col min="1286" max="1286" width="15.7109375" style="1" customWidth="1"/>
    <col min="1287" max="1532" width="9.140625" style="1"/>
    <col min="1533" max="1533" width="4.85546875" style="1" customWidth="1"/>
    <col min="1534" max="1534" width="26.85546875" style="1" customWidth="1"/>
    <col min="1535" max="1535" width="13.28515625" style="1" customWidth="1"/>
    <col min="1536" max="1536" width="13" style="1" customWidth="1"/>
    <col min="1537" max="1537" width="14.85546875" style="1" customWidth="1"/>
    <col min="1538" max="1539" width="13.28515625" style="1" customWidth="1"/>
    <col min="1540" max="1540" width="7.85546875" style="1" customWidth="1"/>
    <col min="1541" max="1541" width="8" style="1" customWidth="1"/>
    <col min="1542" max="1542" width="15.7109375" style="1" customWidth="1"/>
    <col min="1543" max="1788" width="9.140625" style="1"/>
    <col min="1789" max="1789" width="4.85546875" style="1" customWidth="1"/>
    <col min="1790" max="1790" width="26.85546875" style="1" customWidth="1"/>
    <col min="1791" max="1791" width="13.28515625" style="1" customWidth="1"/>
    <col min="1792" max="1792" width="13" style="1" customWidth="1"/>
    <col min="1793" max="1793" width="14.85546875" style="1" customWidth="1"/>
    <col min="1794" max="1795" width="13.28515625" style="1" customWidth="1"/>
    <col min="1796" max="1796" width="7.85546875" style="1" customWidth="1"/>
    <col min="1797" max="1797" width="8" style="1" customWidth="1"/>
    <col min="1798" max="1798" width="15.7109375" style="1" customWidth="1"/>
    <col min="1799" max="2044" width="9.140625" style="1"/>
    <col min="2045" max="2045" width="4.85546875" style="1" customWidth="1"/>
    <col min="2046" max="2046" width="26.85546875" style="1" customWidth="1"/>
    <col min="2047" max="2047" width="13.28515625" style="1" customWidth="1"/>
    <col min="2048" max="2048" width="13" style="1" customWidth="1"/>
    <col min="2049" max="2049" width="14.85546875" style="1" customWidth="1"/>
    <col min="2050" max="2051" width="13.28515625" style="1" customWidth="1"/>
    <col min="2052" max="2052" width="7.85546875" style="1" customWidth="1"/>
    <col min="2053" max="2053" width="8" style="1" customWidth="1"/>
    <col min="2054" max="2054" width="15.7109375" style="1" customWidth="1"/>
    <col min="2055" max="2300" width="9.140625" style="1"/>
    <col min="2301" max="2301" width="4.85546875" style="1" customWidth="1"/>
    <col min="2302" max="2302" width="26.85546875" style="1" customWidth="1"/>
    <col min="2303" max="2303" width="13.28515625" style="1" customWidth="1"/>
    <col min="2304" max="2304" width="13" style="1" customWidth="1"/>
    <col min="2305" max="2305" width="14.85546875" style="1" customWidth="1"/>
    <col min="2306" max="2307" width="13.28515625" style="1" customWidth="1"/>
    <col min="2308" max="2308" width="7.85546875" style="1" customWidth="1"/>
    <col min="2309" max="2309" width="8" style="1" customWidth="1"/>
    <col min="2310" max="2310" width="15.7109375" style="1" customWidth="1"/>
    <col min="2311" max="2556" width="9.140625" style="1"/>
    <col min="2557" max="2557" width="4.85546875" style="1" customWidth="1"/>
    <col min="2558" max="2558" width="26.85546875" style="1" customWidth="1"/>
    <col min="2559" max="2559" width="13.28515625" style="1" customWidth="1"/>
    <col min="2560" max="2560" width="13" style="1" customWidth="1"/>
    <col min="2561" max="2561" width="14.85546875" style="1" customWidth="1"/>
    <col min="2562" max="2563" width="13.28515625" style="1" customWidth="1"/>
    <col min="2564" max="2564" width="7.85546875" style="1" customWidth="1"/>
    <col min="2565" max="2565" width="8" style="1" customWidth="1"/>
    <col min="2566" max="2566" width="15.7109375" style="1" customWidth="1"/>
    <col min="2567" max="2812" width="9.140625" style="1"/>
    <col min="2813" max="2813" width="4.85546875" style="1" customWidth="1"/>
    <col min="2814" max="2814" width="26.85546875" style="1" customWidth="1"/>
    <col min="2815" max="2815" width="13.28515625" style="1" customWidth="1"/>
    <col min="2816" max="2816" width="13" style="1" customWidth="1"/>
    <col min="2817" max="2817" width="14.85546875" style="1" customWidth="1"/>
    <col min="2818" max="2819" width="13.28515625" style="1" customWidth="1"/>
    <col min="2820" max="2820" width="7.85546875" style="1" customWidth="1"/>
    <col min="2821" max="2821" width="8" style="1" customWidth="1"/>
    <col min="2822" max="2822" width="15.7109375" style="1" customWidth="1"/>
    <col min="2823" max="3068" width="9.140625" style="1"/>
    <col min="3069" max="3069" width="4.85546875" style="1" customWidth="1"/>
    <col min="3070" max="3070" width="26.85546875" style="1" customWidth="1"/>
    <col min="3071" max="3071" width="13.28515625" style="1" customWidth="1"/>
    <col min="3072" max="3072" width="13" style="1" customWidth="1"/>
    <col min="3073" max="3073" width="14.85546875" style="1" customWidth="1"/>
    <col min="3074" max="3075" width="13.28515625" style="1" customWidth="1"/>
    <col min="3076" max="3076" width="7.85546875" style="1" customWidth="1"/>
    <col min="3077" max="3077" width="8" style="1" customWidth="1"/>
    <col min="3078" max="3078" width="15.7109375" style="1" customWidth="1"/>
    <col min="3079" max="3324" width="9.140625" style="1"/>
    <col min="3325" max="3325" width="4.85546875" style="1" customWidth="1"/>
    <col min="3326" max="3326" width="26.85546875" style="1" customWidth="1"/>
    <col min="3327" max="3327" width="13.28515625" style="1" customWidth="1"/>
    <col min="3328" max="3328" width="13" style="1" customWidth="1"/>
    <col min="3329" max="3329" width="14.85546875" style="1" customWidth="1"/>
    <col min="3330" max="3331" width="13.28515625" style="1" customWidth="1"/>
    <col min="3332" max="3332" width="7.85546875" style="1" customWidth="1"/>
    <col min="3333" max="3333" width="8" style="1" customWidth="1"/>
    <col min="3334" max="3334" width="15.7109375" style="1" customWidth="1"/>
    <col min="3335" max="3580" width="9.140625" style="1"/>
    <col min="3581" max="3581" width="4.85546875" style="1" customWidth="1"/>
    <col min="3582" max="3582" width="26.85546875" style="1" customWidth="1"/>
    <col min="3583" max="3583" width="13.28515625" style="1" customWidth="1"/>
    <col min="3584" max="3584" width="13" style="1" customWidth="1"/>
    <col min="3585" max="3585" width="14.85546875" style="1" customWidth="1"/>
    <col min="3586" max="3587" width="13.28515625" style="1" customWidth="1"/>
    <col min="3588" max="3588" width="7.85546875" style="1" customWidth="1"/>
    <col min="3589" max="3589" width="8" style="1" customWidth="1"/>
    <col min="3590" max="3590" width="15.7109375" style="1" customWidth="1"/>
    <col min="3591" max="3836" width="9.140625" style="1"/>
    <col min="3837" max="3837" width="4.85546875" style="1" customWidth="1"/>
    <col min="3838" max="3838" width="26.85546875" style="1" customWidth="1"/>
    <col min="3839" max="3839" width="13.28515625" style="1" customWidth="1"/>
    <col min="3840" max="3840" width="13" style="1" customWidth="1"/>
    <col min="3841" max="3841" width="14.85546875" style="1" customWidth="1"/>
    <col min="3842" max="3843" width="13.28515625" style="1" customWidth="1"/>
    <col min="3844" max="3844" width="7.85546875" style="1" customWidth="1"/>
    <col min="3845" max="3845" width="8" style="1" customWidth="1"/>
    <col min="3846" max="3846" width="15.7109375" style="1" customWidth="1"/>
    <col min="3847" max="4092" width="9.140625" style="1"/>
    <col min="4093" max="4093" width="4.85546875" style="1" customWidth="1"/>
    <col min="4094" max="4094" width="26.85546875" style="1" customWidth="1"/>
    <col min="4095" max="4095" width="13.28515625" style="1" customWidth="1"/>
    <col min="4096" max="4096" width="13" style="1" customWidth="1"/>
    <col min="4097" max="4097" width="14.85546875" style="1" customWidth="1"/>
    <col min="4098" max="4099" width="13.28515625" style="1" customWidth="1"/>
    <col min="4100" max="4100" width="7.85546875" style="1" customWidth="1"/>
    <col min="4101" max="4101" width="8" style="1" customWidth="1"/>
    <col min="4102" max="4102" width="15.7109375" style="1" customWidth="1"/>
    <col min="4103" max="4348" width="9.140625" style="1"/>
    <col min="4349" max="4349" width="4.85546875" style="1" customWidth="1"/>
    <col min="4350" max="4350" width="26.85546875" style="1" customWidth="1"/>
    <col min="4351" max="4351" width="13.28515625" style="1" customWidth="1"/>
    <col min="4352" max="4352" width="13" style="1" customWidth="1"/>
    <col min="4353" max="4353" width="14.85546875" style="1" customWidth="1"/>
    <col min="4354" max="4355" width="13.28515625" style="1" customWidth="1"/>
    <col min="4356" max="4356" width="7.85546875" style="1" customWidth="1"/>
    <col min="4357" max="4357" width="8" style="1" customWidth="1"/>
    <col min="4358" max="4358" width="15.7109375" style="1" customWidth="1"/>
    <col min="4359" max="4604" width="9.140625" style="1"/>
    <col min="4605" max="4605" width="4.85546875" style="1" customWidth="1"/>
    <col min="4606" max="4606" width="26.85546875" style="1" customWidth="1"/>
    <col min="4607" max="4607" width="13.28515625" style="1" customWidth="1"/>
    <col min="4608" max="4608" width="13" style="1" customWidth="1"/>
    <col min="4609" max="4609" width="14.85546875" style="1" customWidth="1"/>
    <col min="4610" max="4611" width="13.28515625" style="1" customWidth="1"/>
    <col min="4612" max="4612" width="7.85546875" style="1" customWidth="1"/>
    <col min="4613" max="4613" width="8" style="1" customWidth="1"/>
    <col min="4614" max="4614" width="15.7109375" style="1" customWidth="1"/>
    <col min="4615" max="4860" width="9.140625" style="1"/>
    <col min="4861" max="4861" width="4.85546875" style="1" customWidth="1"/>
    <col min="4862" max="4862" width="26.85546875" style="1" customWidth="1"/>
    <col min="4863" max="4863" width="13.28515625" style="1" customWidth="1"/>
    <col min="4864" max="4864" width="13" style="1" customWidth="1"/>
    <col min="4865" max="4865" width="14.85546875" style="1" customWidth="1"/>
    <col min="4866" max="4867" width="13.28515625" style="1" customWidth="1"/>
    <col min="4868" max="4868" width="7.85546875" style="1" customWidth="1"/>
    <col min="4869" max="4869" width="8" style="1" customWidth="1"/>
    <col min="4870" max="4870" width="15.7109375" style="1" customWidth="1"/>
    <col min="4871" max="5116" width="9.140625" style="1"/>
    <col min="5117" max="5117" width="4.85546875" style="1" customWidth="1"/>
    <col min="5118" max="5118" width="26.85546875" style="1" customWidth="1"/>
    <col min="5119" max="5119" width="13.28515625" style="1" customWidth="1"/>
    <col min="5120" max="5120" width="13" style="1" customWidth="1"/>
    <col min="5121" max="5121" width="14.85546875" style="1" customWidth="1"/>
    <col min="5122" max="5123" width="13.28515625" style="1" customWidth="1"/>
    <col min="5124" max="5124" width="7.85546875" style="1" customWidth="1"/>
    <col min="5125" max="5125" width="8" style="1" customWidth="1"/>
    <col min="5126" max="5126" width="15.7109375" style="1" customWidth="1"/>
    <col min="5127" max="5372" width="9.140625" style="1"/>
    <col min="5373" max="5373" width="4.85546875" style="1" customWidth="1"/>
    <col min="5374" max="5374" width="26.85546875" style="1" customWidth="1"/>
    <col min="5375" max="5375" width="13.28515625" style="1" customWidth="1"/>
    <col min="5376" max="5376" width="13" style="1" customWidth="1"/>
    <col min="5377" max="5377" width="14.85546875" style="1" customWidth="1"/>
    <col min="5378" max="5379" width="13.28515625" style="1" customWidth="1"/>
    <col min="5380" max="5380" width="7.85546875" style="1" customWidth="1"/>
    <col min="5381" max="5381" width="8" style="1" customWidth="1"/>
    <col min="5382" max="5382" width="15.7109375" style="1" customWidth="1"/>
    <col min="5383" max="5628" width="9.140625" style="1"/>
    <col min="5629" max="5629" width="4.85546875" style="1" customWidth="1"/>
    <col min="5630" max="5630" width="26.85546875" style="1" customWidth="1"/>
    <col min="5631" max="5631" width="13.28515625" style="1" customWidth="1"/>
    <col min="5632" max="5632" width="13" style="1" customWidth="1"/>
    <col min="5633" max="5633" width="14.85546875" style="1" customWidth="1"/>
    <col min="5634" max="5635" width="13.28515625" style="1" customWidth="1"/>
    <col min="5636" max="5636" width="7.85546875" style="1" customWidth="1"/>
    <col min="5637" max="5637" width="8" style="1" customWidth="1"/>
    <col min="5638" max="5638" width="15.7109375" style="1" customWidth="1"/>
    <col min="5639" max="5884" width="9.140625" style="1"/>
    <col min="5885" max="5885" width="4.85546875" style="1" customWidth="1"/>
    <col min="5886" max="5886" width="26.85546875" style="1" customWidth="1"/>
    <col min="5887" max="5887" width="13.28515625" style="1" customWidth="1"/>
    <col min="5888" max="5888" width="13" style="1" customWidth="1"/>
    <col min="5889" max="5889" width="14.85546875" style="1" customWidth="1"/>
    <col min="5890" max="5891" width="13.28515625" style="1" customWidth="1"/>
    <col min="5892" max="5892" width="7.85546875" style="1" customWidth="1"/>
    <col min="5893" max="5893" width="8" style="1" customWidth="1"/>
    <col min="5894" max="5894" width="15.7109375" style="1" customWidth="1"/>
    <col min="5895" max="6140" width="9.140625" style="1"/>
    <col min="6141" max="6141" width="4.85546875" style="1" customWidth="1"/>
    <col min="6142" max="6142" width="26.85546875" style="1" customWidth="1"/>
    <col min="6143" max="6143" width="13.28515625" style="1" customWidth="1"/>
    <col min="6144" max="6144" width="13" style="1" customWidth="1"/>
    <col min="6145" max="6145" width="14.85546875" style="1" customWidth="1"/>
    <col min="6146" max="6147" width="13.28515625" style="1" customWidth="1"/>
    <col min="6148" max="6148" width="7.85546875" style="1" customWidth="1"/>
    <col min="6149" max="6149" width="8" style="1" customWidth="1"/>
    <col min="6150" max="6150" width="15.7109375" style="1" customWidth="1"/>
    <col min="6151" max="6396" width="9.140625" style="1"/>
    <col min="6397" max="6397" width="4.85546875" style="1" customWidth="1"/>
    <col min="6398" max="6398" width="26.85546875" style="1" customWidth="1"/>
    <col min="6399" max="6399" width="13.28515625" style="1" customWidth="1"/>
    <col min="6400" max="6400" width="13" style="1" customWidth="1"/>
    <col min="6401" max="6401" width="14.85546875" style="1" customWidth="1"/>
    <col min="6402" max="6403" width="13.28515625" style="1" customWidth="1"/>
    <col min="6404" max="6404" width="7.85546875" style="1" customWidth="1"/>
    <col min="6405" max="6405" width="8" style="1" customWidth="1"/>
    <col min="6406" max="6406" width="15.7109375" style="1" customWidth="1"/>
    <col min="6407" max="6652" width="9.140625" style="1"/>
    <col min="6653" max="6653" width="4.85546875" style="1" customWidth="1"/>
    <col min="6654" max="6654" width="26.85546875" style="1" customWidth="1"/>
    <col min="6655" max="6655" width="13.28515625" style="1" customWidth="1"/>
    <col min="6656" max="6656" width="13" style="1" customWidth="1"/>
    <col min="6657" max="6657" width="14.85546875" style="1" customWidth="1"/>
    <col min="6658" max="6659" width="13.28515625" style="1" customWidth="1"/>
    <col min="6660" max="6660" width="7.85546875" style="1" customWidth="1"/>
    <col min="6661" max="6661" width="8" style="1" customWidth="1"/>
    <col min="6662" max="6662" width="15.7109375" style="1" customWidth="1"/>
    <col min="6663" max="6908" width="9.140625" style="1"/>
    <col min="6909" max="6909" width="4.85546875" style="1" customWidth="1"/>
    <col min="6910" max="6910" width="26.85546875" style="1" customWidth="1"/>
    <col min="6911" max="6911" width="13.28515625" style="1" customWidth="1"/>
    <col min="6912" max="6912" width="13" style="1" customWidth="1"/>
    <col min="6913" max="6913" width="14.85546875" style="1" customWidth="1"/>
    <col min="6914" max="6915" width="13.28515625" style="1" customWidth="1"/>
    <col min="6916" max="6916" width="7.85546875" style="1" customWidth="1"/>
    <col min="6917" max="6917" width="8" style="1" customWidth="1"/>
    <col min="6918" max="6918" width="15.7109375" style="1" customWidth="1"/>
    <col min="6919" max="7164" width="9.140625" style="1"/>
    <col min="7165" max="7165" width="4.85546875" style="1" customWidth="1"/>
    <col min="7166" max="7166" width="26.85546875" style="1" customWidth="1"/>
    <col min="7167" max="7167" width="13.28515625" style="1" customWidth="1"/>
    <col min="7168" max="7168" width="13" style="1" customWidth="1"/>
    <col min="7169" max="7169" width="14.85546875" style="1" customWidth="1"/>
    <col min="7170" max="7171" width="13.28515625" style="1" customWidth="1"/>
    <col min="7172" max="7172" width="7.85546875" style="1" customWidth="1"/>
    <col min="7173" max="7173" width="8" style="1" customWidth="1"/>
    <col min="7174" max="7174" width="15.7109375" style="1" customWidth="1"/>
    <col min="7175" max="7420" width="9.140625" style="1"/>
    <col min="7421" max="7421" width="4.85546875" style="1" customWidth="1"/>
    <col min="7422" max="7422" width="26.85546875" style="1" customWidth="1"/>
    <col min="7423" max="7423" width="13.28515625" style="1" customWidth="1"/>
    <col min="7424" max="7424" width="13" style="1" customWidth="1"/>
    <col min="7425" max="7425" width="14.85546875" style="1" customWidth="1"/>
    <col min="7426" max="7427" width="13.28515625" style="1" customWidth="1"/>
    <col min="7428" max="7428" width="7.85546875" style="1" customWidth="1"/>
    <col min="7429" max="7429" width="8" style="1" customWidth="1"/>
    <col min="7430" max="7430" width="15.7109375" style="1" customWidth="1"/>
    <col min="7431" max="7676" width="9.140625" style="1"/>
    <col min="7677" max="7677" width="4.85546875" style="1" customWidth="1"/>
    <col min="7678" max="7678" width="26.85546875" style="1" customWidth="1"/>
    <col min="7679" max="7679" width="13.28515625" style="1" customWidth="1"/>
    <col min="7680" max="7680" width="13" style="1" customWidth="1"/>
    <col min="7681" max="7681" width="14.85546875" style="1" customWidth="1"/>
    <col min="7682" max="7683" width="13.28515625" style="1" customWidth="1"/>
    <col min="7684" max="7684" width="7.85546875" style="1" customWidth="1"/>
    <col min="7685" max="7685" width="8" style="1" customWidth="1"/>
    <col min="7686" max="7686" width="15.7109375" style="1" customWidth="1"/>
    <col min="7687" max="7932" width="9.140625" style="1"/>
    <col min="7933" max="7933" width="4.85546875" style="1" customWidth="1"/>
    <col min="7934" max="7934" width="26.85546875" style="1" customWidth="1"/>
    <col min="7935" max="7935" width="13.28515625" style="1" customWidth="1"/>
    <col min="7936" max="7936" width="13" style="1" customWidth="1"/>
    <col min="7937" max="7937" width="14.85546875" style="1" customWidth="1"/>
    <col min="7938" max="7939" width="13.28515625" style="1" customWidth="1"/>
    <col min="7940" max="7940" width="7.85546875" style="1" customWidth="1"/>
    <col min="7941" max="7941" width="8" style="1" customWidth="1"/>
    <col min="7942" max="7942" width="15.7109375" style="1" customWidth="1"/>
    <col min="7943" max="8188" width="9.140625" style="1"/>
    <col min="8189" max="8189" width="4.85546875" style="1" customWidth="1"/>
    <col min="8190" max="8190" width="26.85546875" style="1" customWidth="1"/>
    <col min="8191" max="8191" width="13.28515625" style="1" customWidth="1"/>
    <col min="8192" max="8192" width="13" style="1" customWidth="1"/>
    <col min="8193" max="8193" width="14.85546875" style="1" customWidth="1"/>
    <col min="8194" max="8195" width="13.28515625" style="1" customWidth="1"/>
    <col min="8196" max="8196" width="7.85546875" style="1" customWidth="1"/>
    <col min="8197" max="8197" width="8" style="1" customWidth="1"/>
    <col min="8198" max="8198" width="15.7109375" style="1" customWidth="1"/>
    <col min="8199" max="8444" width="9.140625" style="1"/>
    <col min="8445" max="8445" width="4.85546875" style="1" customWidth="1"/>
    <col min="8446" max="8446" width="26.85546875" style="1" customWidth="1"/>
    <col min="8447" max="8447" width="13.28515625" style="1" customWidth="1"/>
    <col min="8448" max="8448" width="13" style="1" customWidth="1"/>
    <col min="8449" max="8449" width="14.85546875" style="1" customWidth="1"/>
    <col min="8450" max="8451" width="13.28515625" style="1" customWidth="1"/>
    <col min="8452" max="8452" width="7.85546875" style="1" customWidth="1"/>
    <col min="8453" max="8453" width="8" style="1" customWidth="1"/>
    <col min="8454" max="8454" width="15.7109375" style="1" customWidth="1"/>
    <col min="8455" max="8700" width="9.140625" style="1"/>
    <col min="8701" max="8701" width="4.85546875" style="1" customWidth="1"/>
    <col min="8702" max="8702" width="26.85546875" style="1" customWidth="1"/>
    <col min="8703" max="8703" width="13.28515625" style="1" customWidth="1"/>
    <col min="8704" max="8704" width="13" style="1" customWidth="1"/>
    <col min="8705" max="8705" width="14.85546875" style="1" customWidth="1"/>
    <col min="8706" max="8707" width="13.28515625" style="1" customWidth="1"/>
    <col min="8708" max="8708" width="7.85546875" style="1" customWidth="1"/>
    <col min="8709" max="8709" width="8" style="1" customWidth="1"/>
    <col min="8710" max="8710" width="15.7109375" style="1" customWidth="1"/>
    <col min="8711" max="8956" width="9.140625" style="1"/>
    <col min="8957" max="8957" width="4.85546875" style="1" customWidth="1"/>
    <col min="8958" max="8958" width="26.85546875" style="1" customWidth="1"/>
    <col min="8959" max="8959" width="13.28515625" style="1" customWidth="1"/>
    <col min="8960" max="8960" width="13" style="1" customWidth="1"/>
    <col min="8961" max="8961" width="14.85546875" style="1" customWidth="1"/>
    <col min="8962" max="8963" width="13.28515625" style="1" customWidth="1"/>
    <col min="8964" max="8964" width="7.85546875" style="1" customWidth="1"/>
    <col min="8965" max="8965" width="8" style="1" customWidth="1"/>
    <col min="8966" max="8966" width="15.7109375" style="1" customWidth="1"/>
    <col min="8967" max="9212" width="9.140625" style="1"/>
    <col min="9213" max="9213" width="4.85546875" style="1" customWidth="1"/>
    <col min="9214" max="9214" width="26.85546875" style="1" customWidth="1"/>
    <col min="9215" max="9215" width="13.28515625" style="1" customWidth="1"/>
    <col min="9216" max="9216" width="13" style="1" customWidth="1"/>
    <col min="9217" max="9217" width="14.85546875" style="1" customWidth="1"/>
    <col min="9218" max="9219" width="13.28515625" style="1" customWidth="1"/>
    <col min="9220" max="9220" width="7.85546875" style="1" customWidth="1"/>
    <col min="9221" max="9221" width="8" style="1" customWidth="1"/>
    <col min="9222" max="9222" width="15.7109375" style="1" customWidth="1"/>
    <col min="9223" max="9468" width="9.140625" style="1"/>
    <col min="9469" max="9469" width="4.85546875" style="1" customWidth="1"/>
    <col min="9470" max="9470" width="26.85546875" style="1" customWidth="1"/>
    <col min="9471" max="9471" width="13.28515625" style="1" customWidth="1"/>
    <col min="9472" max="9472" width="13" style="1" customWidth="1"/>
    <col min="9473" max="9473" width="14.85546875" style="1" customWidth="1"/>
    <col min="9474" max="9475" width="13.28515625" style="1" customWidth="1"/>
    <col min="9476" max="9476" width="7.85546875" style="1" customWidth="1"/>
    <col min="9477" max="9477" width="8" style="1" customWidth="1"/>
    <col min="9478" max="9478" width="15.7109375" style="1" customWidth="1"/>
    <col min="9479" max="9724" width="9.140625" style="1"/>
    <col min="9725" max="9725" width="4.85546875" style="1" customWidth="1"/>
    <col min="9726" max="9726" width="26.85546875" style="1" customWidth="1"/>
    <col min="9727" max="9727" width="13.28515625" style="1" customWidth="1"/>
    <col min="9728" max="9728" width="13" style="1" customWidth="1"/>
    <col min="9729" max="9729" width="14.85546875" style="1" customWidth="1"/>
    <col min="9730" max="9731" width="13.28515625" style="1" customWidth="1"/>
    <col min="9732" max="9732" width="7.85546875" style="1" customWidth="1"/>
    <col min="9733" max="9733" width="8" style="1" customWidth="1"/>
    <col min="9734" max="9734" width="15.7109375" style="1" customWidth="1"/>
    <col min="9735" max="9980" width="9.140625" style="1"/>
    <col min="9981" max="9981" width="4.85546875" style="1" customWidth="1"/>
    <col min="9982" max="9982" width="26.85546875" style="1" customWidth="1"/>
    <col min="9983" max="9983" width="13.28515625" style="1" customWidth="1"/>
    <col min="9984" max="9984" width="13" style="1" customWidth="1"/>
    <col min="9985" max="9985" width="14.85546875" style="1" customWidth="1"/>
    <col min="9986" max="9987" width="13.28515625" style="1" customWidth="1"/>
    <col min="9988" max="9988" width="7.85546875" style="1" customWidth="1"/>
    <col min="9989" max="9989" width="8" style="1" customWidth="1"/>
    <col min="9990" max="9990" width="15.7109375" style="1" customWidth="1"/>
    <col min="9991" max="10236" width="9.140625" style="1"/>
    <col min="10237" max="10237" width="4.85546875" style="1" customWidth="1"/>
    <col min="10238" max="10238" width="26.85546875" style="1" customWidth="1"/>
    <col min="10239" max="10239" width="13.28515625" style="1" customWidth="1"/>
    <col min="10240" max="10240" width="13" style="1" customWidth="1"/>
    <col min="10241" max="10241" width="14.85546875" style="1" customWidth="1"/>
    <col min="10242" max="10243" width="13.28515625" style="1" customWidth="1"/>
    <col min="10244" max="10244" width="7.85546875" style="1" customWidth="1"/>
    <col min="10245" max="10245" width="8" style="1" customWidth="1"/>
    <col min="10246" max="10246" width="15.7109375" style="1" customWidth="1"/>
    <col min="10247" max="10492" width="9.140625" style="1"/>
    <col min="10493" max="10493" width="4.85546875" style="1" customWidth="1"/>
    <col min="10494" max="10494" width="26.85546875" style="1" customWidth="1"/>
    <col min="10495" max="10495" width="13.28515625" style="1" customWidth="1"/>
    <col min="10496" max="10496" width="13" style="1" customWidth="1"/>
    <col min="10497" max="10497" width="14.85546875" style="1" customWidth="1"/>
    <col min="10498" max="10499" width="13.28515625" style="1" customWidth="1"/>
    <col min="10500" max="10500" width="7.85546875" style="1" customWidth="1"/>
    <col min="10501" max="10501" width="8" style="1" customWidth="1"/>
    <col min="10502" max="10502" width="15.7109375" style="1" customWidth="1"/>
    <col min="10503" max="10748" width="9.140625" style="1"/>
    <col min="10749" max="10749" width="4.85546875" style="1" customWidth="1"/>
    <col min="10750" max="10750" width="26.85546875" style="1" customWidth="1"/>
    <col min="10751" max="10751" width="13.28515625" style="1" customWidth="1"/>
    <col min="10752" max="10752" width="13" style="1" customWidth="1"/>
    <col min="10753" max="10753" width="14.85546875" style="1" customWidth="1"/>
    <col min="10754" max="10755" width="13.28515625" style="1" customWidth="1"/>
    <col min="10756" max="10756" width="7.85546875" style="1" customWidth="1"/>
    <col min="10757" max="10757" width="8" style="1" customWidth="1"/>
    <col min="10758" max="10758" width="15.7109375" style="1" customWidth="1"/>
    <col min="10759" max="11004" width="9.140625" style="1"/>
    <col min="11005" max="11005" width="4.85546875" style="1" customWidth="1"/>
    <col min="11006" max="11006" width="26.85546875" style="1" customWidth="1"/>
    <col min="11007" max="11007" width="13.28515625" style="1" customWidth="1"/>
    <col min="11008" max="11008" width="13" style="1" customWidth="1"/>
    <col min="11009" max="11009" width="14.85546875" style="1" customWidth="1"/>
    <col min="11010" max="11011" width="13.28515625" style="1" customWidth="1"/>
    <col min="11012" max="11012" width="7.85546875" style="1" customWidth="1"/>
    <col min="11013" max="11013" width="8" style="1" customWidth="1"/>
    <col min="11014" max="11014" width="15.7109375" style="1" customWidth="1"/>
    <col min="11015" max="11260" width="9.140625" style="1"/>
    <col min="11261" max="11261" width="4.85546875" style="1" customWidth="1"/>
    <col min="11262" max="11262" width="26.85546875" style="1" customWidth="1"/>
    <col min="11263" max="11263" width="13.28515625" style="1" customWidth="1"/>
    <col min="11264" max="11264" width="13" style="1" customWidth="1"/>
    <col min="11265" max="11265" width="14.85546875" style="1" customWidth="1"/>
    <col min="11266" max="11267" width="13.28515625" style="1" customWidth="1"/>
    <col min="11268" max="11268" width="7.85546875" style="1" customWidth="1"/>
    <col min="11269" max="11269" width="8" style="1" customWidth="1"/>
    <col min="11270" max="11270" width="15.7109375" style="1" customWidth="1"/>
    <col min="11271" max="11516" width="9.140625" style="1"/>
    <col min="11517" max="11517" width="4.85546875" style="1" customWidth="1"/>
    <col min="11518" max="11518" width="26.85546875" style="1" customWidth="1"/>
    <col min="11519" max="11519" width="13.28515625" style="1" customWidth="1"/>
    <col min="11520" max="11520" width="13" style="1" customWidth="1"/>
    <col min="11521" max="11521" width="14.85546875" style="1" customWidth="1"/>
    <col min="11522" max="11523" width="13.28515625" style="1" customWidth="1"/>
    <col min="11524" max="11524" width="7.85546875" style="1" customWidth="1"/>
    <col min="11525" max="11525" width="8" style="1" customWidth="1"/>
    <col min="11526" max="11526" width="15.7109375" style="1" customWidth="1"/>
    <col min="11527" max="11772" width="9.140625" style="1"/>
    <col min="11773" max="11773" width="4.85546875" style="1" customWidth="1"/>
    <col min="11774" max="11774" width="26.85546875" style="1" customWidth="1"/>
    <col min="11775" max="11775" width="13.28515625" style="1" customWidth="1"/>
    <col min="11776" max="11776" width="13" style="1" customWidth="1"/>
    <col min="11777" max="11777" width="14.85546875" style="1" customWidth="1"/>
    <col min="11778" max="11779" width="13.28515625" style="1" customWidth="1"/>
    <col min="11780" max="11780" width="7.85546875" style="1" customWidth="1"/>
    <col min="11781" max="11781" width="8" style="1" customWidth="1"/>
    <col min="11782" max="11782" width="15.7109375" style="1" customWidth="1"/>
    <col min="11783" max="12028" width="9.140625" style="1"/>
    <col min="12029" max="12029" width="4.85546875" style="1" customWidth="1"/>
    <col min="12030" max="12030" width="26.85546875" style="1" customWidth="1"/>
    <col min="12031" max="12031" width="13.28515625" style="1" customWidth="1"/>
    <col min="12032" max="12032" width="13" style="1" customWidth="1"/>
    <col min="12033" max="12033" width="14.85546875" style="1" customWidth="1"/>
    <col min="12034" max="12035" width="13.28515625" style="1" customWidth="1"/>
    <col min="12036" max="12036" width="7.85546875" style="1" customWidth="1"/>
    <col min="12037" max="12037" width="8" style="1" customWidth="1"/>
    <col min="12038" max="12038" width="15.7109375" style="1" customWidth="1"/>
    <col min="12039" max="12284" width="9.140625" style="1"/>
    <col min="12285" max="12285" width="4.85546875" style="1" customWidth="1"/>
    <col min="12286" max="12286" width="26.85546875" style="1" customWidth="1"/>
    <col min="12287" max="12287" width="13.28515625" style="1" customWidth="1"/>
    <col min="12288" max="12288" width="13" style="1" customWidth="1"/>
    <col min="12289" max="12289" width="14.85546875" style="1" customWidth="1"/>
    <col min="12290" max="12291" width="13.28515625" style="1" customWidth="1"/>
    <col min="12292" max="12292" width="7.85546875" style="1" customWidth="1"/>
    <col min="12293" max="12293" width="8" style="1" customWidth="1"/>
    <col min="12294" max="12294" width="15.7109375" style="1" customWidth="1"/>
    <col min="12295" max="12540" width="9.140625" style="1"/>
    <col min="12541" max="12541" width="4.85546875" style="1" customWidth="1"/>
    <col min="12542" max="12542" width="26.85546875" style="1" customWidth="1"/>
    <col min="12543" max="12543" width="13.28515625" style="1" customWidth="1"/>
    <col min="12544" max="12544" width="13" style="1" customWidth="1"/>
    <col min="12545" max="12545" width="14.85546875" style="1" customWidth="1"/>
    <col min="12546" max="12547" width="13.28515625" style="1" customWidth="1"/>
    <col min="12548" max="12548" width="7.85546875" style="1" customWidth="1"/>
    <col min="12549" max="12549" width="8" style="1" customWidth="1"/>
    <col min="12550" max="12550" width="15.7109375" style="1" customWidth="1"/>
    <col min="12551" max="12796" width="9.140625" style="1"/>
    <col min="12797" max="12797" width="4.85546875" style="1" customWidth="1"/>
    <col min="12798" max="12798" width="26.85546875" style="1" customWidth="1"/>
    <col min="12799" max="12799" width="13.28515625" style="1" customWidth="1"/>
    <col min="12800" max="12800" width="13" style="1" customWidth="1"/>
    <col min="12801" max="12801" width="14.85546875" style="1" customWidth="1"/>
    <col min="12802" max="12803" width="13.28515625" style="1" customWidth="1"/>
    <col min="12804" max="12804" width="7.85546875" style="1" customWidth="1"/>
    <col min="12805" max="12805" width="8" style="1" customWidth="1"/>
    <col min="12806" max="12806" width="15.7109375" style="1" customWidth="1"/>
    <col min="12807" max="13052" width="9.140625" style="1"/>
    <col min="13053" max="13053" width="4.85546875" style="1" customWidth="1"/>
    <col min="13054" max="13054" width="26.85546875" style="1" customWidth="1"/>
    <col min="13055" max="13055" width="13.28515625" style="1" customWidth="1"/>
    <col min="13056" max="13056" width="13" style="1" customWidth="1"/>
    <col min="13057" max="13057" width="14.85546875" style="1" customWidth="1"/>
    <col min="13058" max="13059" width="13.28515625" style="1" customWidth="1"/>
    <col min="13060" max="13060" width="7.85546875" style="1" customWidth="1"/>
    <col min="13061" max="13061" width="8" style="1" customWidth="1"/>
    <col min="13062" max="13062" width="15.7109375" style="1" customWidth="1"/>
    <col min="13063" max="13308" width="9.140625" style="1"/>
    <col min="13309" max="13309" width="4.85546875" style="1" customWidth="1"/>
    <col min="13310" max="13310" width="26.85546875" style="1" customWidth="1"/>
    <col min="13311" max="13311" width="13.28515625" style="1" customWidth="1"/>
    <col min="13312" max="13312" width="13" style="1" customWidth="1"/>
    <col min="13313" max="13313" width="14.85546875" style="1" customWidth="1"/>
    <col min="13314" max="13315" width="13.28515625" style="1" customWidth="1"/>
    <col min="13316" max="13316" width="7.85546875" style="1" customWidth="1"/>
    <col min="13317" max="13317" width="8" style="1" customWidth="1"/>
    <col min="13318" max="13318" width="15.7109375" style="1" customWidth="1"/>
    <col min="13319" max="13564" width="9.140625" style="1"/>
    <col min="13565" max="13565" width="4.85546875" style="1" customWidth="1"/>
    <col min="13566" max="13566" width="26.85546875" style="1" customWidth="1"/>
    <col min="13567" max="13567" width="13.28515625" style="1" customWidth="1"/>
    <col min="13568" max="13568" width="13" style="1" customWidth="1"/>
    <col min="13569" max="13569" width="14.85546875" style="1" customWidth="1"/>
    <col min="13570" max="13571" width="13.28515625" style="1" customWidth="1"/>
    <col min="13572" max="13572" width="7.85546875" style="1" customWidth="1"/>
    <col min="13573" max="13573" width="8" style="1" customWidth="1"/>
    <col min="13574" max="13574" width="15.7109375" style="1" customWidth="1"/>
    <col min="13575" max="13820" width="9.140625" style="1"/>
    <col min="13821" max="13821" width="4.85546875" style="1" customWidth="1"/>
    <col min="13822" max="13822" width="26.85546875" style="1" customWidth="1"/>
    <col min="13823" max="13823" width="13.28515625" style="1" customWidth="1"/>
    <col min="13824" max="13824" width="13" style="1" customWidth="1"/>
    <col min="13825" max="13825" width="14.85546875" style="1" customWidth="1"/>
    <col min="13826" max="13827" width="13.28515625" style="1" customWidth="1"/>
    <col min="13828" max="13828" width="7.85546875" style="1" customWidth="1"/>
    <col min="13829" max="13829" width="8" style="1" customWidth="1"/>
    <col min="13830" max="13830" width="15.7109375" style="1" customWidth="1"/>
    <col min="13831" max="14076" width="9.140625" style="1"/>
    <col min="14077" max="14077" width="4.85546875" style="1" customWidth="1"/>
    <col min="14078" max="14078" width="26.85546875" style="1" customWidth="1"/>
    <col min="14079" max="14079" width="13.28515625" style="1" customWidth="1"/>
    <col min="14080" max="14080" width="13" style="1" customWidth="1"/>
    <col min="14081" max="14081" width="14.85546875" style="1" customWidth="1"/>
    <col min="14082" max="14083" width="13.28515625" style="1" customWidth="1"/>
    <col min="14084" max="14084" width="7.85546875" style="1" customWidth="1"/>
    <col min="14085" max="14085" width="8" style="1" customWidth="1"/>
    <col min="14086" max="14086" width="15.7109375" style="1" customWidth="1"/>
    <col min="14087" max="14332" width="9.140625" style="1"/>
    <col min="14333" max="14333" width="4.85546875" style="1" customWidth="1"/>
    <col min="14334" max="14334" width="26.85546875" style="1" customWidth="1"/>
    <col min="14335" max="14335" width="13.28515625" style="1" customWidth="1"/>
    <col min="14336" max="14336" width="13" style="1" customWidth="1"/>
    <col min="14337" max="14337" width="14.85546875" style="1" customWidth="1"/>
    <col min="14338" max="14339" width="13.28515625" style="1" customWidth="1"/>
    <col min="14340" max="14340" width="7.85546875" style="1" customWidth="1"/>
    <col min="14341" max="14341" width="8" style="1" customWidth="1"/>
    <col min="14342" max="14342" width="15.7109375" style="1" customWidth="1"/>
    <col min="14343" max="14588" width="9.140625" style="1"/>
    <col min="14589" max="14589" width="4.85546875" style="1" customWidth="1"/>
    <col min="14590" max="14590" width="26.85546875" style="1" customWidth="1"/>
    <col min="14591" max="14591" width="13.28515625" style="1" customWidth="1"/>
    <col min="14592" max="14592" width="13" style="1" customWidth="1"/>
    <col min="14593" max="14593" width="14.85546875" style="1" customWidth="1"/>
    <col min="14594" max="14595" width="13.28515625" style="1" customWidth="1"/>
    <col min="14596" max="14596" width="7.85546875" style="1" customWidth="1"/>
    <col min="14597" max="14597" width="8" style="1" customWidth="1"/>
    <col min="14598" max="14598" width="15.7109375" style="1" customWidth="1"/>
    <col min="14599" max="14844" width="9.140625" style="1"/>
    <col min="14845" max="14845" width="4.85546875" style="1" customWidth="1"/>
    <col min="14846" max="14846" width="26.85546875" style="1" customWidth="1"/>
    <col min="14847" max="14847" width="13.28515625" style="1" customWidth="1"/>
    <col min="14848" max="14848" width="13" style="1" customWidth="1"/>
    <col min="14849" max="14849" width="14.85546875" style="1" customWidth="1"/>
    <col min="14850" max="14851" width="13.28515625" style="1" customWidth="1"/>
    <col min="14852" max="14852" width="7.85546875" style="1" customWidth="1"/>
    <col min="14853" max="14853" width="8" style="1" customWidth="1"/>
    <col min="14854" max="14854" width="15.7109375" style="1" customWidth="1"/>
    <col min="14855" max="15100" width="9.140625" style="1"/>
    <col min="15101" max="15101" width="4.85546875" style="1" customWidth="1"/>
    <col min="15102" max="15102" width="26.85546875" style="1" customWidth="1"/>
    <col min="15103" max="15103" width="13.28515625" style="1" customWidth="1"/>
    <col min="15104" max="15104" width="13" style="1" customWidth="1"/>
    <col min="15105" max="15105" width="14.85546875" style="1" customWidth="1"/>
    <col min="15106" max="15107" width="13.28515625" style="1" customWidth="1"/>
    <col min="15108" max="15108" width="7.85546875" style="1" customWidth="1"/>
    <col min="15109" max="15109" width="8" style="1" customWidth="1"/>
    <col min="15110" max="15110" width="15.7109375" style="1" customWidth="1"/>
    <col min="15111" max="15356" width="9.140625" style="1"/>
    <col min="15357" max="15357" width="4.85546875" style="1" customWidth="1"/>
    <col min="15358" max="15358" width="26.85546875" style="1" customWidth="1"/>
    <col min="15359" max="15359" width="13.28515625" style="1" customWidth="1"/>
    <col min="15360" max="15360" width="13" style="1" customWidth="1"/>
    <col min="15361" max="15361" width="14.85546875" style="1" customWidth="1"/>
    <col min="15362" max="15363" width="13.28515625" style="1" customWidth="1"/>
    <col min="15364" max="15364" width="7.85546875" style="1" customWidth="1"/>
    <col min="15365" max="15365" width="8" style="1" customWidth="1"/>
    <col min="15366" max="15366" width="15.7109375" style="1" customWidth="1"/>
    <col min="15367" max="15612" width="9.140625" style="1"/>
    <col min="15613" max="15613" width="4.85546875" style="1" customWidth="1"/>
    <col min="15614" max="15614" width="26.85546875" style="1" customWidth="1"/>
    <col min="15615" max="15615" width="13.28515625" style="1" customWidth="1"/>
    <col min="15616" max="15616" width="13" style="1" customWidth="1"/>
    <col min="15617" max="15617" width="14.85546875" style="1" customWidth="1"/>
    <col min="15618" max="15619" width="13.28515625" style="1" customWidth="1"/>
    <col min="15620" max="15620" width="7.85546875" style="1" customWidth="1"/>
    <col min="15621" max="15621" width="8" style="1" customWidth="1"/>
    <col min="15622" max="15622" width="15.7109375" style="1" customWidth="1"/>
    <col min="15623" max="15868" width="9.140625" style="1"/>
    <col min="15869" max="15869" width="4.85546875" style="1" customWidth="1"/>
    <col min="15870" max="15870" width="26.85546875" style="1" customWidth="1"/>
    <col min="15871" max="15871" width="13.28515625" style="1" customWidth="1"/>
    <col min="15872" max="15872" width="13" style="1" customWidth="1"/>
    <col min="15873" max="15873" width="14.85546875" style="1" customWidth="1"/>
    <col min="15874" max="15875" width="13.28515625" style="1" customWidth="1"/>
    <col min="15876" max="15876" width="7.85546875" style="1" customWidth="1"/>
    <col min="15877" max="15877" width="8" style="1" customWidth="1"/>
    <col min="15878" max="15878" width="15.7109375" style="1" customWidth="1"/>
    <col min="15879" max="16124" width="9.140625" style="1"/>
    <col min="16125" max="16125" width="4.85546875" style="1" customWidth="1"/>
    <col min="16126" max="16126" width="26.85546875" style="1" customWidth="1"/>
    <col min="16127" max="16127" width="13.28515625" style="1" customWidth="1"/>
    <col min="16128" max="16128" width="13" style="1" customWidth="1"/>
    <col min="16129" max="16129" width="14.85546875" style="1" customWidth="1"/>
    <col min="16130" max="16131" width="13.28515625" style="1" customWidth="1"/>
    <col min="16132" max="16132" width="7.85546875" style="1" customWidth="1"/>
    <col min="16133" max="16133" width="8" style="1" customWidth="1"/>
    <col min="16134" max="16134" width="15.7109375" style="1" customWidth="1"/>
    <col min="16135" max="16380" width="9.140625" style="1"/>
    <col min="16381" max="16384" width="9.140625" style="1" customWidth="1"/>
  </cols>
  <sheetData>
    <row r="1" spans="1:9">
      <c r="G1" s="117" t="s">
        <v>93</v>
      </c>
      <c r="H1" s="117"/>
      <c r="I1" s="117"/>
    </row>
    <row r="2" spans="1:9" ht="6.75" customHeight="1">
      <c r="H2" s="39"/>
      <c r="I2" s="39"/>
    </row>
    <row r="3" spans="1:9" ht="18.75">
      <c r="A3" s="118" t="s">
        <v>109</v>
      </c>
      <c r="B3" s="118"/>
      <c r="C3" s="118"/>
      <c r="D3" s="118"/>
      <c r="E3" s="118"/>
      <c r="F3" s="118"/>
      <c r="G3" s="118"/>
      <c r="H3" s="118"/>
      <c r="I3" s="118"/>
    </row>
    <row r="4" spans="1:9" ht="18.75" customHeight="1">
      <c r="A4" s="119" t="s">
        <v>104</v>
      </c>
      <c r="B4" s="119"/>
      <c r="C4" s="119"/>
      <c r="D4" s="119"/>
      <c r="E4" s="119"/>
      <c r="F4" s="119"/>
      <c r="G4" s="119"/>
      <c r="H4" s="119"/>
      <c r="I4" s="119"/>
    </row>
    <row r="5" spans="1:9" ht="18.75">
      <c r="A5" s="119" t="s">
        <v>50</v>
      </c>
      <c r="B5" s="119"/>
      <c r="C5" s="119"/>
      <c r="D5" s="119"/>
      <c r="E5" s="119"/>
      <c r="F5" s="119"/>
      <c r="G5" s="119"/>
      <c r="H5" s="119"/>
      <c r="I5" s="119"/>
    </row>
    <row r="6" spans="1:9" ht="9.75" customHeight="1">
      <c r="B6" s="38"/>
      <c r="C6" s="8"/>
      <c r="D6" s="9"/>
      <c r="E6" s="2"/>
      <c r="F6" s="2"/>
      <c r="G6" s="2"/>
      <c r="H6" s="40"/>
      <c r="I6" s="38"/>
    </row>
    <row r="7" spans="1:9">
      <c r="B7" s="3"/>
      <c r="C7" s="3"/>
      <c r="D7" s="3"/>
      <c r="E7" s="3"/>
      <c r="F7" s="3"/>
      <c r="G7" s="124" t="s">
        <v>77</v>
      </c>
      <c r="H7" s="124"/>
      <c r="I7" s="124"/>
    </row>
    <row r="8" spans="1:9" ht="15.75" customHeight="1">
      <c r="A8" s="121" t="s">
        <v>0</v>
      </c>
      <c r="B8" s="121" t="s">
        <v>20</v>
      </c>
      <c r="C8" s="125" t="s">
        <v>98</v>
      </c>
      <c r="D8" s="126"/>
      <c r="E8" s="127" t="s">
        <v>108</v>
      </c>
      <c r="F8" s="121" t="s">
        <v>110</v>
      </c>
      <c r="G8" s="121"/>
      <c r="H8" s="122" t="s">
        <v>10</v>
      </c>
      <c r="I8" s="122"/>
    </row>
    <row r="9" spans="1:9" ht="30" customHeight="1">
      <c r="A9" s="121"/>
      <c r="B9" s="121"/>
      <c r="C9" s="36" t="s">
        <v>14</v>
      </c>
      <c r="D9" s="36" t="s">
        <v>15</v>
      </c>
      <c r="E9" s="128"/>
      <c r="F9" s="36" t="s">
        <v>14</v>
      </c>
      <c r="G9" s="36" t="s">
        <v>15</v>
      </c>
      <c r="H9" s="68" t="s">
        <v>111</v>
      </c>
      <c r="I9" s="68" t="s">
        <v>112</v>
      </c>
    </row>
    <row r="10" spans="1:9" ht="12.75" customHeight="1">
      <c r="A10" s="37" t="s">
        <v>1</v>
      </c>
      <c r="B10" s="37" t="s">
        <v>2</v>
      </c>
      <c r="C10" s="37">
        <v>1</v>
      </c>
      <c r="D10" s="37">
        <v>2</v>
      </c>
      <c r="E10" s="37">
        <v>3</v>
      </c>
      <c r="F10" s="37">
        <v>4</v>
      </c>
      <c r="G10" s="37">
        <v>5</v>
      </c>
      <c r="H10" s="37">
        <v>6</v>
      </c>
      <c r="I10" s="37">
        <v>7</v>
      </c>
    </row>
    <row r="11" spans="1:9" ht="20.25">
      <c r="A11" s="83" t="s">
        <v>1</v>
      </c>
      <c r="B11" s="84" t="s">
        <v>21</v>
      </c>
      <c r="C11" s="85"/>
      <c r="D11" s="85"/>
      <c r="E11" s="86"/>
      <c r="F11" s="41"/>
      <c r="G11" s="41"/>
      <c r="H11" s="42"/>
      <c r="I11" s="43"/>
    </row>
    <row r="12" spans="1:9" s="4" customFormat="1" ht="20.100000000000001" customHeight="1">
      <c r="A12" s="44"/>
      <c r="B12" s="45" t="s">
        <v>22</v>
      </c>
      <c r="C12" s="56">
        <f>C14+C37+C40+C41+C42</f>
        <v>645593000</v>
      </c>
      <c r="D12" s="56">
        <f>D14+D37+D40+D41+D42</f>
        <v>650793000</v>
      </c>
      <c r="E12" s="56">
        <f>E14+E37+E40+E41+E42</f>
        <v>1054585845</v>
      </c>
      <c r="F12" s="56">
        <f>F14+F37+F40+F41+F42</f>
        <v>872691000</v>
      </c>
      <c r="G12" s="56">
        <f>G14+G37+G40+G41+G42</f>
        <v>895421000</v>
      </c>
      <c r="H12" s="63">
        <f>G12/E12*100</f>
        <v>84.907360007283245</v>
      </c>
      <c r="I12" s="63">
        <f>G12/F12*100</f>
        <v>102.60458741983129</v>
      </c>
    </row>
    <row r="13" spans="1:9" s="4" customFormat="1" ht="20.100000000000001" customHeight="1">
      <c r="A13" s="44"/>
      <c r="B13" s="89" t="s">
        <v>23</v>
      </c>
      <c r="C13" s="80">
        <f>C15+C37+C42</f>
        <v>635503000</v>
      </c>
      <c r="D13" s="80">
        <f>D15+D37+D42</f>
        <v>639818000</v>
      </c>
      <c r="E13" s="80">
        <f>E15+E37+E42</f>
        <v>859629152</v>
      </c>
      <c r="F13" s="80">
        <f>F15+F37+F40+F42</f>
        <v>860311000</v>
      </c>
      <c r="G13" s="80">
        <f>G15+G37+G40+G41+G42</f>
        <v>882342000</v>
      </c>
      <c r="H13" s="113">
        <f>G13/E13*100</f>
        <v>102.64216818928915</v>
      </c>
      <c r="I13" s="113">
        <f>G13/F13*100</f>
        <v>102.56081812274864</v>
      </c>
    </row>
    <row r="14" spans="1:9" s="4" customFormat="1" ht="20.100000000000001" customHeight="1">
      <c r="A14" s="45" t="s">
        <v>3</v>
      </c>
      <c r="B14" s="90" t="s">
        <v>24</v>
      </c>
      <c r="C14" s="56">
        <f>SUBTOTAL(9,C16:C36)-C34</f>
        <v>97300000</v>
      </c>
      <c r="D14" s="56">
        <f>SUBTOTAL(9,D16:D36)-D34</f>
        <v>102500000</v>
      </c>
      <c r="E14" s="56">
        <f>SUBTOTAL(9,E16:E36)-E34</f>
        <v>135180905</v>
      </c>
      <c r="F14" s="56">
        <f>SUBTOTAL(9,F16:F36)-F34</f>
        <v>112270000</v>
      </c>
      <c r="G14" s="56">
        <f>SUBTOTAL(9,G16:G36)-G34</f>
        <v>135000000</v>
      </c>
      <c r="H14" s="63">
        <f>G14/E14*100</f>
        <v>99.866175625914039</v>
      </c>
      <c r="I14" s="63">
        <f>G14/F14*100</f>
        <v>120.2458359312372</v>
      </c>
    </row>
    <row r="15" spans="1:9" s="4" customFormat="1" ht="20.100000000000001" customHeight="1">
      <c r="A15" s="45"/>
      <c r="B15" s="89" t="s">
        <v>23</v>
      </c>
      <c r="C15" s="80">
        <v>87210000</v>
      </c>
      <c r="D15" s="80">
        <f>D16+D21+D22+D25+D26+D27+D30+D31+D32+D33+D35+D36-D34</f>
        <v>91525000</v>
      </c>
      <c r="E15" s="80">
        <f>'PL 01'!F16</f>
        <v>121360212</v>
      </c>
      <c r="F15" s="80">
        <v>99890000</v>
      </c>
      <c r="G15" s="80">
        <f>G16+G21+G22+G25+G26+G27+G30+G31+G32+G33+G35+G36-G34</f>
        <v>121921000</v>
      </c>
      <c r="H15" s="113">
        <f>G15/E15*100</f>
        <v>100.46208554744449</v>
      </c>
      <c r="I15" s="113">
        <f>G15/F15*100</f>
        <v>122.05526078686555</v>
      </c>
    </row>
    <row r="16" spans="1:9" s="5" customFormat="1" ht="17.100000000000001" customHeight="1">
      <c r="A16" s="44">
        <v>1</v>
      </c>
      <c r="B16" s="47" t="s">
        <v>99</v>
      </c>
      <c r="C16" s="54">
        <v>28800000</v>
      </c>
      <c r="D16" s="54">
        <f>SUBTOTAL(9,D17:D20)</f>
        <v>28800000</v>
      </c>
      <c r="E16" s="54">
        <f>SUBTOTAL(9,E17:E20)</f>
        <v>48899783</v>
      </c>
      <c r="F16" s="54">
        <v>33000000</v>
      </c>
      <c r="G16" s="54">
        <f>SUBTOTAL(9,G17:G20)</f>
        <v>33000000</v>
      </c>
      <c r="H16" s="64">
        <f>G16/E16*100</f>
        <v>67.48496204983158</v>
      </c>
      <c r="I16" s="64">
        <f>G16/F16*100</f>
        <v>100</v>
      </c>
    </row>
    <row r="17" spans="1:9" s="4" customFormat="1" ht="17.100000000000001" customHeight="1">
      <c r="A17" s="44"/>
      <c r="B17" s="47" t="s">
        <v>78</v>
      </c>
      <c r="C17" s="54"/>
      <c r="D17" s="54">
        <v>15080000</v>
      </c>
      <c r="E17" s="54">
        <f>'PL 01'!F18</f>
        <v>19660204</v>
      </c>
      <c r="F17" s="54"/>
      <c r="G17" s="54">
        <v>19725000</v>
      </c>
      <c r="H17" s="64"/>
      <c r="I17" s="64"/>
    </row>
    <row r="18" spans="1:9" s="4" customFormat="1" ht="17.100000000000001" customHeight="1">
      <c r="A18" s="44"/>
      <c r="B18" s="47" t="s">
        <v>79</v>
      </c>
      <c r="C18" s="54"/>
      <c r="D18" s="54">
        <v>1900000</v>
      </c>
      <c r="E18" s="54">
        <f>'PL 01'!F19</f>
        <v>1972843</v>
      </c>
      <c r="F18" s="54"/>
      <c r="G18" s="54">
        <v>2000000</v>
      </c>
      <c r="H18" s="64"/>
      <c r="I18" s="64"/>
    </row>
    <row r="19" spans="1:9" s="4" customFormat="1" ht="17.100000000000001" customHeight="1">
      <c r="A19" s="44"/>
      <c r="B19" s="47" t="s">
        <v>80</v>
      </c>
      <c r="C19" s="54"/>
      <c r="D19" s="54">
        <v>11320000</v>
      </c>
      <c r="E19" s="54">
        <f>'PL 01'!F20</f>
        <v>27258632</v>
      </c>
      <c r="F19" s="54"/>
      <c r="G19" s="54">
        <v>11275000</v>
      </c>
      <c r="H19" s="64"/>
      <c r="I19" s="64"/>
    </row>
    <row r="20" spans="1:9" s="4" customFormat="1" ht="17.100000000000001" customHeight="1">
      <c r="A20" s="44"/>
      <c r="B20" s="47" t="s">
        <v>17</v>
      </c>
      <c r="C20" s="54"/>
      <c r="D20" s="54">
        <v>500000</v>
      </c>
      <c r="E20" s="54">
        <f>'PL 01'!F21</f>
        <v>8104</v>
      </c>
      <c r="F20" s="54"/>
      <c r="G20" s="54"/>
      <c r="H20" s="64"/>
      <c r="I20" s="64"/>
    </row>
    <row r="21" spans="1:9" s="5" customFormat="1" ht="17.100000000000001" customHeight="1">
      <c r="A21" s="44">
        <v>2</v>
      </c>
      <c r="B21" s="47" t="s">
        <v>12</v>
      </c>
      <c r="C21" s="54">
        <v>13100000</v>
      </c>
      <c r="D21" s="54">
        <v>13100000</v>
      </c>
      <c r="E21" s="54">
        <f>'PL 01'!F22</f>
        <v>14646594</v>
      </c>
      <c r="F21" s="54">
        <v>13500000</v>
      </c>
      <c r="G21" s="54">
        <v>13500000</v>
      </c>
      <c r="H21" s="64">
        <f>G21/E21*100</f>
        <v>92.171599758961023</v>
      </c>
      <c r="I21" s="64">
        <f>G21/F21*100</f>
        <v>100</v>
      </c>
    </row>
    <row r="22" spans="1:9" s="5" customFormat="1" ht="17.100000000000001" customHeight="1">
      <c r="A22" s="44">
        <v>3</v>
      </c>
      <c r="B22" s="47" t="s">
        <v>26</v>
      </c>
      <c r="C22" s="54"/>
      <c r="D22" s="54"/>
      <c r="E22" s="54">
        <f>'PL 01'!F23</f>
        <v>77924</v>
      </c>
      <c r="F22" s="54">
        <v>10000</v>
      </c>
      <c r="G22" s="54">
        <v>10000</v>
      </c>
      <c r="H22" s="64"/>
      <c r="I22" s="64"/>
    </row>
    <row r="23" spans="1:9" s="5" customFormat="1" ht="17.100000000000001" customHeight="1">
      <c r="A23" s="44">
        <v>4</v>
      </c>
      <c r="B23" s="47" t="s">
        <v>27</v>
      </c>
      <c r="C23" s="54">
        <v>300000</v>
      </c>
      <c r="D23" s="54">
        <f>SUBTOTAL(9,D24:D26)</f>
        <v>300000</v>
      </c>
      <c r="E23" s="54">
        <f>SUBTOTAL(9,E24:E26)</f>
        <v>1028253</v>
      </c>
      <c r="F23" s="54">
        <v>360000</v>
      </c>
      <c r="G23" s="54">
        <f>SUBTOTAL(9,G24:G26)</f>
        <v>360000</v>
      </c>
      <c r="H23" s="64">
        <f>G23/E23*100</f>
        <v>35.010838772169883</v>
      </c>
      <c r="I23" s="64">
        <f>G23/F23*100</f>
        <v>100</v>
      </c>
    </row>
    <row r="24" spans="1:9" s="4" customFormat="1" ht="17.100000000000001" customHeight="1">
      <c r="A24" s="44"/>
      <c r="B24" s="47" t="s">
        <v>81</v>
      </c>
      <c r="C24" s="54"/>
      <c r="D24" s="54">
        <v>150000</v>
      </c>
      <c r="E24" s="54">
        <f>'PL 01'!F25</f>
        <v>556826</v>
      </c>
      <c r="F24" s="54"/>
      <c r="G24" s="54">
        <v>180000</v>
      </c>
      <c r="H24" s="64"/>
      <c r="I24" s="64"/>
    </row>
    <row r="25" spans="1:9" s="4" customFormat="1" ht="17.100000000000001" customHeight="1">
      <c r="A25" s="44"/>
      <c r="B25" s="47" t="s">
        <v>82</v>
      </c>
      <c r="C25" s="54"/>
      <c r="D25" s="54">
        <v>120000</v>
      </c>
      <c r="E25" s="54">
        <f>'PL 01'!F26</f>
        <v>377197</v>
      </c>
      <c r="F25" s="54"/>
      <c r="G25" s="54">
        <v>144000</v>
      </c>
      <c r="H25" s="64"/>
      <c r="I25" s="64"/>
    </row>
    <row r="26" spans="1:9" s="4" customFormat="1" ht="17.100000000000001" customHeight="1">
      <c r="A26" s="44"/>
      <c r="B26" s="47" t="s">
        <v>83</v>
      </c>
      <c r="C26" s="54"/>
      <c r="D26" s="54">
        <v>30000</v>
      </c>
      <c r="E26" s="54">
        <f>'PL 01'!F27</f>
        <v>94230</v>
      </c>
      <c r="F26" s="54"/>
      <c r="G26" s="54">
        <v>36000</v>
      </c>
      <c r="H26" s="64"/>
      <c r="I26" s="64"/>
    </row>
    <row r="27" spans="1:9" s="5" customFormat="1" ht="17.100000000000001" customHeight="1">
      <c r="A27" s="44">
        <v>5</v>
      </c>
      <c r="B27" s="47" t="s">
        <v>11</v>
      </c>
      <c r="C27" s="54">
        <v>3700000</v>
      </c>
      <c r="D27" s="54">
        <v>3700000</v>
      </c>
      <c r="E27" s="54">
        <f>'PL 01'!F28</f>
        <v>3425820</v>
      </c>
      <c r="F27" s="54">
        <v>3500000</v>
      </c>
      <c r="G27" s="54">
        <v>3500000</v>
      </c>
      <c r="H27" s="64">
        <f>G27/E27*100</f>
        <v>102.16532100343861</v>
      </c>
      <c r="I27" s="64">
        <f>G27/F27*100</f>
        <v>100</v>
      </c>
    </row>
    <row r="28" spans="1:9" s="5" customFormat="1" ht="17.100000000000001" customHeight="1">
      <c r="A28" s="44">
        <v>6</v>
      </c>
      <c r="B28" s="47" t="s">
        <v>28</v>
      </c>
      <c r="C28" s="54">
        <v>35000000</v>
      </c>
      <c r="D28" s="54">
        <f>SUBTOTAL(9,D29:D31)</f>
        <v>40200000</v>
      </c>
      <c r="E28" s="54">
        <f>SUBTOTAL(9,E29:E31)</f>
        <v>47000000</v>
      </c>
      <c r="F28" s="54">
        <v>45000000</v>
      </c>
      <c r="G28" s="54">
        <f>SUBTOTAL(9,G29:G31)</f>
        <v>67730000</v>
      </c>
      <c r="H28" s="64">
        <f>G28/E28*100</f>
        <v>144.10638297872339</v>
      </c>
      <c r="I28" s="64">
        <f>G28/F28*100</f>
        <v>150.51111111111112</v>
      </c>
    </row>
    <row r="29" spans="1:9" s="4" customFormat="1" ht="17.100000000000001" customHeight="1">
      <c r="A29" s="44"/>
      <c r="B29" s="47" t="s">
        <v>100</v>
      </c>
      <c r="C29" s="54"/>
      <c r="D29" s="54">
        <v>8025000</v>
      </c>
      <c r="E29" s="54">
        <f>'PL 01'!F30</f>
        <v>8572000</v>
      </c>
      <c r="F29" s="54"/>
      <c r="G29" s="54">
        <v>10409000</v>
      </c>
      <c r="H29" s="64"/>
      <c r="I29" s="64"/>
    </row>
    <row r="30" spans="1:9" s="4" customFormat="1" ht="17.100000000000001" customHeight="1">
      <c r="A30" s="44"/>
      <c r="B30" s="47" t="s">
        <v>101</v>
      </c>
      <c r="C30" s="54"/>
      <c r="D30" s="54">
        <v>15535000</v>
      </c>
      <c r="E30" s="54">
        <f>'PL 01'!F31</f>
        <v>22502000</v>
      </c>
      <c r="F30" s="54"/>
      <c r="G30" s="54">
        <v>39535000</v>
      </c>
      <c r="H30" s="64"/>
      <c r="I30" s="64"/>
    </row>
    <row r="31" spans="1:9" s="4" customFormat="1" ht="17.100000000000001" customHeight="1">
      <c r="A31" s="44"/>
      <c r="B31" s="47" t="s">
        <v>102</v>
      </c>
      <c r="C31" s="54"/>
      <c r="D31" s="54">
        <v>16640000</v>
      </c>
      <c r="E31" s="54">
        <f>'PL 01'!F32</f>
        <v>15926000</v>
      </c>
      <c r="F31" s="54"/>
      <c r="G31" s="54">
        <v>17786000</v>
      </c>
      <c r="H31" s="64"/>
      <c r="I31" s="64"/>
    </row>
    <row r="32" spans="1:9" s="5" customFormat="1" ht="17.100000000000001" customHeight="1">
      <c r="A32" s="44">
        <v>7</v>
      </c>
      <c r="B32" s="47" t="s">
        <v>29</v>
      </c>
      <c r="C32" s="54">
        <v>6200000</v>
      </c>
      <c r="D32" s="54">
        <v>6200000</v>
      </c>
      <c r="E32" s="54">
        <f>'PL 01'!F33</f>
        <v>8506854</v>
      </c>
      <c r="F32" s="54">
        <v>7200000</v>
      </c>
      <c r="G32" s="54">
        <v>7200000</v>
      </c>
      <c r="H32" s="64">
        <f>G32/E32*100</f>
        <v>84.637634547389666</v>
      </c>
      <c r="I32" s="64">
        <f>G32/F32*100</f>
        <v>100</v>
      </c>
    </row>
    <row r="33" spans="1:9" s="5" customFormat="1" ht="17.100000000000001" customHeight="1">
      <c r="A33" s="44">
        <v>8</v>
      </c>
      <c r="B33" s="47" t="s">
        <v>13</v>
      </c>
      <c r="C33" s="54">
        <v>6000000</v>
      </c>
      <c r="D33" s="54">
        <v>6000000</v>
      </c>
      <c r="E33" s="54">
        <f>'PL 01'!F34</f>
        <v>6905000</v>
      </c>
      <c r="F33" s="54">
        <v>6000000</v>
      </c>
      <c r="G33" s="54">
        <v>6000000</v>
      </c>
      <c r="H33" s="64">
        <f>G33/E33*100</f>
        <v>86.893555394641567</v>
      </c>
      <c r="I33" s="64">
        <f>G33/F33*100</f>
        <v>100</v>
      </c>
    </row>
    <row r="34" spans="1:9" s="50" customFormat="1" ht="17.100000000000001" customHeight="1">
      <c r="A34" s="48"/>
      <c r="B34" s="49" t="s">
        <v>84</v>
      </c>
      <c r="C34" s="57">
        <v>2800000</v>
      </c>
      <c r="D34" s="57">
        <v>2800000</v>
      </c>
      <c r="E34" s="54">
        <f>'PL 01'!F35</f>
        <v>2897487</v>
      </c>
      <c r="F34" s="57">
        <v>2490000</v>
      </c>
      <c r="G34" s="57">
        <v>2490000</v>
      </c>
      <c r="H34" s="110"/>
      <c r="I34" s="110"/>
    </row>
    <row r="35" spans="1:9" s="4" customFormat="1" ht="17.100000000000001" customHeight="1">
      <c r="A35" s="44">
        <v>9</v>
      </c>
      <c r="B35" s="47" t="s">
        <v>30</v>
      </c>
      <c r="C35" s="54">
        <v>200000</v>
      </c>
      <c r="D35" s="54">
        <v>200000</v>
      </c>
      <c r="E35" s="54">
        <f>'PL 01'!F36</f>
        <v>439000</v>
      </c>
      <c r="F35" s="54">
        <v>200000</v>
      </c>
      <c r="G35" s="54">
        <v>200000</v>
      </c>
      <c r="H35" s="64">
        <f>G35/E35*100</f>
        <v>45.558086560364465</v>
      </c>
      <c r="I35" s="64">
        <f t="shared" ref="I35:I40" si="0">G35/F35*100</f>
        <v>100</v>
      </c>
    </row>
    <row r="36" spans="1:9" s="4" customFormat="1" ht="17.100000000000001" customHeight="1">
      <c r="A36" s="44">
        <v>10</v>
      </c>
      <c r="B36" s="51" t="s">
        <v>31</v>
      </c>
      <c r="C36" s="54">
        <v>4000000</v>
      </c>
      <c r="D36" s="54">
        <v>4000000</v>
      </c>
      <c r="E36" s="54">
        <f>'PL 01'!F37</f>
        <v>4251677</v>
      </c>
      <c r="F36" s="54">
        <v>3500000</v>
      </c>
      <c r="G36" s="54">
        <v>3500000</v>
      </c>
      <c r="H36" s="64">
        <f>G36/E36*100</f>
        <v>82.320458492025622</v>
      </c>
      <c r="I36" s="64">
        <f t="shared" si="0"/>
        <v>100</v>
      </c>
    </row>
    <row r="37" spans="1:9" s="4" customFormat="1" ht="24">
      <c r="A37" s="45" t="s">
        <v>4</v>
      </c>
      <c r="B37" s="91" t="s">
        <v>85</v>
      </c>
      <c r="C37" s="53">
        <f>C38+C39</f>
        <v>2131000</v>
      </c>
      <c r="D37" s="53">
        <f>D38+D39</f>
        <v>2131000</v>
      </c>
      <c r="E37" s="53">
        <f>E38+E39</f>
        <v>376198</v>
      </c>
      <c r="F37" s="53">
        <f>F38+F39</f>
        <v>7517000</v>
      </c>
      <c r="G37" s="53">
        <f>G38+G39</f>
        <v>7517000</v>
      </c>
      <c r="H37" s="63">
        <f>G37/E37*100</f>
        <v>1998.1499104195129</v>
      </c>
      <c r="I37" s="63">
        <f t="shared" si="0"/>
        <v>100</v>
      </c>
    </row>
    <row r="38" spans="1:9" s="4" customFormat="1" ht="17.100000000000001" customHeight="1">
      <c r="A38" s="44">
        <v>1</v>
      </c>
      <c r="B38" s="51" t="s">
        <v>86</v>
      </c>
      <c r="C38" s="54">
        <v>600000</v>
      </c>
      <c r="D38" s="54">
        <v>600000</v>
      </c>
      <c r="E38" s="54"/>
      <c r="F38" s="54">
        <v>600000</v>
      </c>
      <c r="G38" s="54">
        <v>600000</v>
      </c>
      <c r="H38" s="64"/>
      <c r="I38" s="64">
        <f t="shared" si="0"/>
        <v>100</v>
      </c>
    </row>
    <row r="39" spans="1:9" s="4" customFormat="1" ht="17.100000000000001" customHeight="1">
      <c r="A39" s="44">
        <v>2</v>
      </c>
      <c r="B39" s="51" t="s">
        <v>19</v>
      </c>
      <c r="C39" s="54">
        <v>1531000</v>
      </c>
      <c r="D39" s="54">
        <v>1531000</v>
      </c>
      <c r="E39" s="54">
        <f>'PL 01'!F40</f>
        <v>376198</v>
      </c>
      <c r="F39" s="54">
        <v>6917000</v>
      </c>
      <c r="G39" s="54">
        <v>6917000</v>
      </c>
      <c r="H39" s="64"/>
      <c r="I39" s="64">
        <f t="shared" si="0"/>
        <v>100</v>
      </c>
    </row>
    <row r="40" spans="1:9" s="4" customFormat="1" ht="17.100000000000001" customHeight="1">
      <c r="A40" s="45" t="s">
        <v>5</v>
      </c>
      <c r="B40" s="46" t="s">
        <v>32</v>
      </c>
      <c r="C40" s="53"/>
      <c r="D40" s="53"/>
      <c r="E40" s="53">
        <f>'PL 01'!F41</f>
        <v>175852061</v>
      </c>
      <c r="F40" s="53">
        <v>7588000</v>
      </c>
      <c r="G40" s="53">
        <v>7588000</v>
      </c>
      <c r="H40" s="62"/>
      <c r="I40" s="63">
        <f t="shared" si="0"/>
        <v>100</v>
      </c>
    </row>
    <row r="41" spans="1:9" s="4" customFormat="1" ht="17.100000000000001" customHeight="1">
      <c r="A41" s="45" t="s">
        <v>6</v>
      </c>
      <c r="B41" s="46" t="s">
        <v>33</v>
      </c>
      <c r="C41" s="53"/>
      <c r="D41" s="53"/>
      <c r="E41" s="53">
        <f>'PL 01'!F42</f>
        <v>5283939</v>
      </c>
      <c r="F41" s="53"/>
      <c r="G41" s="53"/>
      <c r="H41" s="62"/>
      <c r="I41" s="63"/>
    </row>
    <row r="42" spans="1:9" s="4" customFormat="1" ht="30.75" customHeight="1">
      <c r="A42" s="45" t="s">
        <v>7</v>
      </c>
      <c r="B42" s="115" t="s">
        <v>34</v>
      </c>
      <c r="C42" s="53">
        <f>SUM(C43:C44)</f>
        <v>546162000</v>
      </c>
      <c r="D42" s="53">
        <f>SUM(D43:D44)</f>
        <v>546162000</v>
      </c>
      <c r="E42" s="53">
        <f>SUM(E43:E44)</f>
        <v>737892742</v>
      </c>
      <c r="F42" s="53">
        <f>SUM(F43:F44)</f>
        <v>745316000</v>
      </c>
      <c r="G42" s="53">
        <f>SUM(G43:G44)</f>
        <v>745316000</v>
      </c>
      <c r="H42" s="63">
        <f>G42/E42*100</f>
        <v>101.00600772679778</v>
      </c>
      <c r="I42" s="63">
        <f>G42/F42*100</f>
        <v>100</v>
      </c>
    </row>
    <row r="43" spans="1:9" s="4" customFormat="1" ht="17.100000000000001" customHeight="1">
      <c r="A43" s="44">
        <v>1</v>
      </c>
      <c r="B43" s="47" t="s">
        <v>35</v>
      </c>
      <c r="C43" s="58">
        <v>452902000</v>
      </c>
      <c r="D43" s="58">
        <v>452902000</v>
      </c>
      <c r="E43" s="58">
        <f>'PL 01'!F44</f>
        <v>512021000</v>
      </c>
      <c r="F43" s="58">
        <f>448015000</f>
        <v>448015000</v>
      </c>
      <c r="G43" s="58">
        <v>448015000</v>
      </c>
      <c r="H43" s="64">
        <f>G43/E43*100</f>
        <v>87.499340847348066</v>
      </c>
      <c r="I43" s="64">
        <f>G43/F43*100</f>
        <v>100</v>
      </c>
    </row>
    <row r="44" spans="1:9" s="4" customFormat="1" ht="17.100000000000001" customHeight="1">
      <c r="A44" s="44">
        <v>2</v>
      </c>
      <c r="B44" s="47" t="s">
        <v>36</v>
      </c>
      <c r="C44" s="79">
        <f>30210000+63050000</f>
        <v>93260000</v>
      </c>
      <c r="D44" s="79">
        <f>30210000+63050000</f>
        <v>93260000</v>
      </c>
      <c r="E44" s="58">
        <f>'PL 01'!F45</f>
        <v>225871742</v>
      </c>
      <c r="F44" s="79">
        <f>215770000+81531000</f>
        <v>297301000</v>
      </c>
      <c r="G44" s="79">
        <f>215770000+81531000</f>
        <v>297301000</v>
      </c>
      <c r="H44" s="64">
        <f>G44/E44*100</f>
        <v>131.62381330551742</v>
      </c>
      <c r="I44" s="64">
        <f>G44/F44*100</f>
        <v>100</v>
      </c>
    </row>
    <row r="45" spans="1:9" s="4" customFormat="1" ht="18" customHeight="1">
      <c r="A45" s="45" t="s">
        <v>96</v>
      </c>
      <c r="B45" s="46" t="s">
        <v>95</v>
      </c>
      <c r="C45" s="111"/>
      <c r="D45" s="112"/>
      <c r="E45" s="80"/>
      <c r="F45" s="111"/>
      <c r="G45" s="112"/>
      <c r="H45" s="67"/>
      <c r="I45" s="66"/>
    </row>
    <row r="46" spans="1:9" s="4" customFormat="1" ht="18" customHeight="1">
      <c r="A46" s="45" t="s">
        <v>2</v>
      </c>
      <c r="B46" s="93" t="s">
        <v>37</v>
      </c>
      <c r="C46" s="60"/>
      <c r="D46" s="60"/>
      <c r="E46" s="102"/>
      <c r="F46" s="60"/>
      <c r="G46" s="60"/>
      <c r="H46" s="65"/>
      <c r="I46" s="65"/>
    </row>
    <row r="47" spans="1:9" s="4" customFormat="1" ht="18" customHeight="1">
      <c r="A47" s="44"/>
      <c r="B47" s="45" t="s">
        <v>38</v>
      </c>
      <c r="C47" s="53">
        <f t="shared" ref="C47:G47" si="1">C48</f>
        <v>635502000</v>
      </c>
      <c r="D47" s="53">
        <f t="shared" si="1"/>
        <v>639818000</v>
      </c>
      <c r="E47" s="53">
        <f t="shared" si="1"/>
        <v>840657300</v>
      </c>
      <c r="F47" s="53">
        <f>F48</f>
        <v>860311000</v>
      </c>
      <c r="G47" s="53">
        <f t="shared" si="1"/>
        <v>882342000</v>
      </c>
      <c r="H47" s="63">
        <f>G47/E47*100</f>
        <v>104.95858419358282</v>
      </c>
      <c r="I47" s="63">
        <f>G47/F47*100</f>
        <v>102.56081812274864</v>
      </c>
    </row>
    <row r="48" spans="1:9" s="4" customFormat="1" ht="18" customHeight="1">
      <c r="A48" s="45"/>
      <c r="B48" s="90" t="s">
        <v>39</v>
      </c>
      <c r="C48" s="53">
        <f>C49+C55+C66+C67</f>
        <v>635502000</v>
      </c>
      <c r="D48" s="53">
        <f>D49+D55+D66+D67</f>
        <v>639818000</v>
      </c>
      <c r="E48" s="53">
        <f>E49+E55+E66+E67</f>
        <v>840657300</v>
      </c>
      <c r="F48" s="53">
        <f>F49+F55+F66+F67</f>
        <v>860311000</v>
      </c>
      <c r="G48" s="53">
        <f>G49+G55+G66+G67</f>
        <v>882342000</v>
      </c>
      <c r="H48" s="63">
        <f>G48/E48*100</f>
        <v>104.95858419358282</v>
      </c>
      <c r="I48" s="63">
        <f>G48/F48*100</f>
        <v>102.56081812274864</v>
      </c>
    </row>
    <row r="49" spans="1:9" s="4" customFormat="1" ht="18" customHeight="1">
      <c r="A49" s="45">
        <v>1</v>
      </c>
      <c r="B49" s="46" t="s">
        <v>55</v>
      </c>
      <c r="C49" s="61">
        <f>C50+C52</f>
        <v>47933000</v>
      </c>
      <c r="D49" s="61">
        <f>D50+D52</f>
        <v>52249000</v>
      </c>
      <c r="E49" s="61">
        <f>E50+E52</f>
        <v>176916000</v>
      </c>
      <c r="F49" s="61">
        <f>F50+F52</f>
        <v>55356000</v>
      </c>
      <c r="G49" s="61">
        <f>G50+G52</f>
        <v>77387000</v>
      </c>
      <c r="H49" s="63">
        <f>G49/E49*100</f>
        <v>43.742227949987566</v>
      </c>
      <c r="I49" s="63">
        <f>G49/F49*100</f>
        <v>139.79875713563118</v>
      </c>
    </row>
    <row r="50" spans="1:9" s="4" customFormat="1" ht="18" customHeight="1">
      <c r="A50" s="44" t="s">
        <v>16</v>
      </c>
      <c r="B50" s="47" t="s">
        <v>56</v>
      </c>
      <c r="C50" s="54">
        <v>20073000</v>
      </c>
      <c r="D50" s="54">
        <v>20073000</v>
      </c>
      <c r="E50" s="54">
        <f>'PL 01'!F51</f>
        <v>138450000</v>
      </c>
      <c r="F50" s="54">
        <v>20066000</v>
      </c>
      <c r="G50" s="54">
        <v>20066000</v>
      </c>
      <c r="H50" s="64">
        <f>G50/E50*100</f>
        <v>14.493318887685087</v>
      </c>
      <c r="I50" s="64">
        <f>G50/F50*100</f>
        <v>100</v>
      </c>
    </row>
    <row r="51" spans="1:9" s="4" customFormat="1" ht="18" customHeight="1">
      <c r="A51" s="44"/>
      <c r="B51" s="49" t="s">
        <v>57</v>
      </c>
      <c r="C51" s="79"/>
      <c r="D51" s="79"/>
      <c r="E51" s="79">
        <f>'PL 01'!F52</f>
        <v>36910000</v>
      </c>
      <c r="F51" s="79"/>
      <c r="G51" s="79"/>
      <c r="H51" s="64"/>
      <c r="I51" s="64"/>
    </row>
    <row r="52" spans="1:9" s="4" customFormat="1" ht="18" customHeight="1">
      <c r="A52" s="44" t="s">
        <v>18</v>
      </c>
      <c r="B52" s="47" t="s">
        <v>87</v>
      </c>
      <c r="C52" s="54">
        <f>C53+C54</f>
        <v>27860000</v>
      </c>
      <c r="D52" s="54">
        <f>D53+D54</f>
        <v>32176000</v>
      </c>
      <c r="E52" s="54">
        <f>'PL 01'!F53</f>
        <v>38466000</v>
      </c>
      <c r="F52" s="54">
        <f>F53+F54</f>
        <v>35290000</v>
      </c>
      <c r="G52" s="54">
        <f>G53+G54</f>
        <v>57321000</v>
      </c>
      <c r="H52" s="64">
        <f>G52/E52*100</f>
        <v>149.01731399157697</v>
      </c>
      <c r="I52" s="64">
        <f>G52/F52*100</f>
        <v>162.42844998583169</v>
      </c>
    </row>
    <row r="53" spans="1:9" s="4" customFormat="1" ht="18" customHeight="1">
      <c r="A53" s="48" t="s">
        <v>88</v>
      </c>
      <c r="B53" s="49" t="s">
        <v>89</v>
      </c>
      <c r="C53" s="79">
        <v>27860000</v>
      </c>
      <c r="D53" s="79">
        <v>32176000</v>
      </c>
      <c r="E53" s="79">
        <f>'PL 01'!F54</f>
        <v>38466000</v>
      </c>
      <c r="F53" s="79">
        <v>35290000</v>
      </c>
      <c r="G53" s="79">
        <v>37321000</v>
      </c>
      <c r="H53" s="110">
        <f>G53/E53*100</f>
        <v>97.023345291946143</v>
      </c>
      <c r="I53" s="110">
        <f>G53/F53*100</f>
        <v>105.75517143666761</v>
      </c>
    </row>
    <row r="54" spans="1:9" s="4" customFormat="1" ht="18" customHeight="1">
      <c r="A54" s="48" t="s">
        <v>88</v>
      </c>
      <c r="B54" s="49" t="s">
        <v>90</v>
      </c>
      <c r="C54" s="79">
        <v>0</v>
      </c>
      <c r="D54" s="79">
        <v>0</v>
      </c>
      <c r="E54" s="79">
        <f>'PL 01'!F55</f>
        <v>0</v>
      </c>
      <c r="F54" s="79">
        <v>0</v>
      </c>
      <c r="G54" s="79">
        <v>20000000</v>
      </c>
      <c r="H54" s="66"/>
      <c r="I54" s="66"/>
    </row>
    <row r="55" spans="1:9" s="4" customFormat="1" ht="18" customHeight="1">
      <c r="A55" s="45">
        <v>2</v>
      </c>
      <c r="B55" s="46" t="s">
        <v>8</v>
      </c>
      <c r="C55" s="103">
        <v>545253000</v>
      </c>
      <c r="D55" s="103">
        <f>SUM(D56:D65)</f>
        <v>575463000</v>
      </c>
      <c r="E55" s="103">
        <f>SUM(E56:E65)</f>
        <v>649472300</v>
      </c>
      <c r="F55" s="103">
        <v>708170000</v>
      </c>
      <c r="G55" s="103">
        <f>SUM(G56:G65)</f>
        <v>789701000</v>
      </c>
      <c r="H55" s="63">
        <f>G55/E55*100</f>
        <v>121.59117486611824</v>
      </c>
      <c r="I55" s="63">
        <f>G55/F55*100</f>
        <v>111.51291356595168</v>
      </c>
    </row>
    <row r="56" spans="1:9" s="4" customFormat="1" ht="18" customHeight="1">
      <c r="A56" s="44" t="s">
        <v>58</v>
      </c>
      <c r="B56" s="47" t="s">
        <v>59</v>
      </c>
      <c r="C56" s="104"/>
      <c r="D56" s="54">
        <f>1975968+6479438</f>
        <v>8455406</v>
      </c>
      <c r="E56" s="54">
        <f>'PL 01'!F57</f>
        <v>20400000</v>
      </c>
      <c r="F56" s="104"/>
      <c r="G56" s="54">
        <v>7164774</v>
      </c>
      <c r="H56" s="64">
        <f>G56/E56*100</f>
        <v>35.121441176470583</v>
      </c>
      <c r="I56" s="67"/>
    </row>
    <row r="57" spans="1:9" s="4" customFormat="1" ht="18" customHeight="1">
      <c r="A57" s="44" t="s">
        <v>60</v>
      </c>
      <c r="B57" s="47" t="s">
        <v>61</v>
      </c>
      <c r="C57" s="104"/>
      <c r="D57" s="54">
        <f>624500+4018694</f>
        <v>4643194</v>
      </c>
      <c r="E57" s="54">
        <f>'PL 01'!F58</f>
        <v>6670000</v>
      </c>
      <c r="F57" s="104"/>
      <c r="G57" s="54">
        <v>9179769</v>
      </c>
      <c r="H57" s="64">
        <f t="shared" ref="H57:H63" si="2">G57/E57*100</f>
        <v>137.62772113943029</v>
      </c>
      <c r="I57" s="67"/>
    </row>
    <row r="58" spans="1:9" s="4" customFormat="1" ht="18" customHeight="1">
      <c r="A58" s="44" t="s">
        <v>62</v>
      </c>
      <c r="B58" s="47" t="s">
        <v>40</v>
      </c>
      <c r="C58" s="104"/>
      <c r="D58" s="54">
        <v>296802733</v>
      </c>
      <c r="E58" s="54">
        <f>'PL 01'!F59</f>
        <v>332964000</v>
      </c>
      <c r="F58" s="104"/>
      <c r="G58" s="54">
        <f>409816468+2</f>
        <v>409816470</v>
      </c>
      <c r="H58" s="64">
        <f t="shared" si="2"/>
        <v>123.08131509712761</v>
      </c>
      <c r="I58" s="67"/>
    </row>
    <row r="59" spans="1:9" s="4" customFormat="1" ht="18" customHeight="1">
      <c r="A59" s="44" t="s">
        <v>63</v>
      </c>
      <c r="B59" s="47" t="s">
        <v>64</v>
      </c>
      <c r="C59" s="104"/>
      <c r="D59" s="54">
        <v>22905000</v>
      </c>
      <c r="E59" s="54">
        <f>'PL 01'!F60</f>
        <v>25926000</v>
      </c>
      <c r="F59" s="104"/>
      <c r="G59" s="54">
        <v>30271120</v>
      </c>
      <c r="H59" s="64">
        <f t="shared" si="2"/>
        <v>116.75970068656947</v>
      </c>
      <c r="I59" s="67"/>
    </row>
    <row r="60" spans="1:9" s="4" customFormat="1" ht="18" customHeight="1">
      <c r="A60" s="44" t="s">
        <v>65</v>
      </c>
      <c r="B60" s="47" t="s">
        <v>66</v>
      </c>
      <c r="C60" s="104"/>
      <c r="D60" s="54">
        <v>4848009</v>
      </c>
      <c r="E60" s="54">
        <f>'PL 01'!F61</f>
        <v>6901300</v>
      </c>
      <c r="F60" s="104"/>
      <c r="G60" s="54">
        <v>6917469</v>
      </c>
      <c r="H60" s="64">
        <f t="shared" si="2"/>
        <v>100.23428919189139</v>
      </c>
      <c r="I60" s="67"/>
    </row>
    <row r="61" spans="1:9" s="4" customFormat="1" ht="18" customHeight="1">
      <c r="A61" s="44" t="s">
        <v>67</v>
      </c>
      <c r="B61" s="47" t="s">
        <v>69</v>
      </c>
      <c r="C61" s="104"/>
      <c r="D61" s="54">
        <f>4396409+1329647</f>
        <v>5726056</v>
      </c>
      <c r="E61" s="54">
        <f>'PL 01'!F62</f>
        <v>17200000</v>
      </c>
      <c r="F61" s="104"/>
      <c r="G61" s="54">
        <v>7198043</v>
      </c>
      <c r="H61" s="64">
        <f t="shared" si="2"/>
        <v>41.849087209302326</v>
      </c>
      <c r="I61" s="67"/>
    </row>
    <row r="62" spans="1:9" s="4" customFormat="1" ht="18" customHeight="1">
      <c r="A62" s="44" t="s">
        <v>68</v>
      </c>
      <c r="B62" s="47" t="s">
        <v>91</v>
      </c>
      <c r="C62" s="104"/>
      <c r="D62" s="54">
        <f>24084328+3814469</f>
        <v>27898797</v>
      </c>
      <c r="E62" s="54">
        <f>'PL 01'!F63</f>
        <v>28300000</v>
      </c>
      <c r="F62" s="104"/>
      <c r="G62" s="54">
        <v>40027249</v>
      </c>
      <c r="H62" s="64">
        <f t="shared" si="2"/>
        <v>141.43904240282686</v>
      </c>
      <c r="I62" s="67"/>
    </row>
    <row r="63" spans="1:9" s="4" customFormat="1" ht="18" customHeight="1">
      <c r="A63" s="44" t="s">
        <v>70</v>
      </c>
      <c r="B63" s="47" t="s">
        <v>72</v>
      </c>
      <c r="C63" s="104"/>
      <c r="D63" s="54">
        <f>45779759+90837497</f>
        <v>136617256</v>
      </c>
      <c r="E63" s="54">
        <f>'PL 01'!F64</f>
        <v>151575000</v>
      </c>
      <c r="F63" s="104"/>
      <c r="G63" s="54">
        <v>201910338</v>
      </c>
      <c r="H63" s="64">
        <f t="shared" si="2"/>
        <v>133.20820583869371</v>
      </c>
      <c r="I63" s="67"/>
    </row>
    <row r="64" spans="1:9" s="4" customFormat="1" ht="18" customHeight="1">
      <c r="A64" s="44" t="s">
        <v>71</v>
      </c>
      <c r="B64" s="47" t="s">
        <v>74</v>
      </c>
      <c r="C64" s="104"/>
      <c r="D64" s="54">
        <f>48268480+4184120</f>
        <v>52452600</v>
      </c>
      <c r="E64" s="54">
        <f>'PL 01'!F65</f>
        <v>55636000</v>
      </c>
      <c r="F64" s="104"/>
      <c r="G64" s="54">
        <v>71128268</v>
      </c>
      <c r="H64" s="64">
        <f>G64/E64*100</f>
        <v>127.84576173700482</v>
      </c>
      <c r="I64" s="67"/>
    </row>
    <row r="65" spans="1:9" s="4" customFormat="1" ht="17.25" customHeight="1">
      <c r="A65" s="44" t="s">
        <v>73</v>
      </c>
      <c r="B65" s="47" t="s">
        <v>75</v>
      </c>
      <c r="C65" s="104"/>
      <c r="D65" s="54">
        <f>2500000+2200000+2500000+630000+4066049+3217900</f>
        <v>15113949</v>
      </c>
      <c r="E65" s="54">
        <f>'PL 01'!F66</f>
        <v>3900000</v>
      </c>
      <c r="F65" s="104"/>
      <c r="G65" s="54">
        <v>6087500</v>
      </c>
      <c r="H65" s="64">
        <f>G65/E65*100</f>
        <v>156.08974358974359</v>
      </c>
      <c r="I65" s="67"/>
    </row>
    <row r="66" spans="1:9" s="4" customFormat="1" ht="17.25" customHeight="1">
      <c r="A66" s="30">
        <v>3</v>
      </c>
      <c r="B66" s="46" t="s">
        <v>9</v>
      </c>
      <c r="C66" s="53">
        <v>12106000</v>
      </c>
      <c r="D66" s="53">
        <v>12106000</v>
      </c>
      <c r="E66" s="53">
        <f>'PL 01'!F67</f>
        <v>14269000</v>
      </c>
      <c r="F66" s="53">
        <v>15254000</v>
      </c>
      <c r="G66" s="53">
        <v>15254000</v>
      </c>
      <c r="H66" s="63">
        <f>G66/E66*100</f>
        <v>106.90307659962156</v>
      </c>
      <c r="I66" s="63">
        <f>G66/F66*100</f>
        <v>100</v>
      </c>
    </row>
    <row r="67" spans="1:9" s="4" customFormat="1" ht="26.45" customHeight="1">
      <c r="A67" s="45">
        <v>4</v>
      </c>
      <c r="B67" s="52" t="s">
        <v>113</v>
      </c>
      <c r="C67" s="61">
        <v>30210000</v>
      </c>
      <c r="D67" s="61">
        <v>0</v>
      </c>
      <c r="E67" s="61">
        <v>0</v>
      </c>
      <c r="F67" s="61">
        <v>81531000</v>
      </c>
      <c r="G67" s="61">
        <v>0</v>
      </c>
      <c r="H67" s="67"/>
      <c r="I67" s="67"/>
    </row>
    <row r="68" spans="1:9" s="4" customFormat="1" ht="12.75">
      <c r="A68" s="105">
        <v>5</v>
      </c>
      <c r="B68" s="106" t="s">
        <v>97</v>
      </c>
      <c r="C68" s="108"/>
      <c r="D68" s="108"/>
      <c r="E68" s="108"/>
      <c r="F68" s="108"/>
      <c r="G68" s="108"/>
      <c r="H68" s="67"/>
      <c r="I68" s="67"/>
    </row>
    <row r="69" spans="1:9" s="4" customFormat="1" ht="12.75">
      <c r="A69" s="94">
        <v>6</v>
      </c>
      <c r="B69" s="95" t="s">
        <v>76</v>
      </c>
      <c r="C69" s="97"/>
      <c r="D69" s="97"/>
      <c r="E69" s="97"/>
      <c r="F69" s="97"/>
      <c r="G69" s="97"/>
      <c r="H69" s="114"/>
      <c r="I69" s="114"/>
    </row>
    <row r="70" spans="1:9">
      <c r="B70" s="12"/>
      <c r="C70" s="11"/>
      <c r="D70" s="11"/>
      <c r="E70" s="17"/>
      <c r="F70" s="11"/>
      <c r="G70" s="11"/>
      <c r="H70" s="11"/>
      <c r="I70" s="18"/>
    </row>
    <row r="71" spans="1:9">
      <c r="B71" s="12"/>
      <c r="C71" s="11"/>
      <c r="D71" s="11"/>
      <c r="E71" s="17"/>
      <c r="F71" s="11"/>
      <c r="G71" s="11"/>
      <c r="H71" s="11"/>
      <c r="I71" s="18"/>
    </row>
    <row r="72" spans="1:9">
      <c r="B72" s="12"/>
      <c r="C72" s="11"/>
      <c r="D72" s="11"/>
      <c r="E72" s="17"/>
      <c r="F72" s="11"/>
      <c r="G72" s="11"/>
      <c r="H72" s="11"/>
      <c r="I72" s="18"/>
    </row>
    <row r="73" spans="1:9">
      <c r="B73" s="12"/>
      <c r="C73" s="11"/>
      <c r="D73" s="11"/>
      <c r="E73" s="17"/>
      <c r="F73" s="11"/>
      <c r="G73" s="11"/>
      <c r="H73" s="11"/>
      <c r="I73" s="18"/>
    </row>
    <row r="74" spans="1:9">
      <c r="B74" s="12"/>
      <c r="C74" s="11"/>
      <c r="D74" s="11"/>
      <c r="E74" s="17"/>
      <c r="F74" s="11"/>
      <c r="G74" s="11"/>
      <c r="H74" s="11"/>
      <c r="I74" s="18"/>
    </row>
    <row r="75" spans="1:9">
      <c r="B75" s="12"/>
      <c r="C75" s="11"/>
      <c r="D75" s="11"/>
      <c r="E75" s="17"/>
      <c r="F75" s="11"/>
      <c r="G75" s="11"/>
      <c r="H75" s="11"/>
      <c r="I75" s="18"/>
    </row>
    <row r="76" spans="1:9">
      <c r="B76" s="12"/>
      <c r="C76" s="11"/>
      <c r="D76" s="11"/>
      <c r="E76" s="17"/>
      <c r="F76" s="11"/>
      <c r="G76" s="11"/>
      <c r="H76" s="11"/>
      <c r="I76" s="18"/>
    </row>
    <row r="77" spans="1:9">
      <c r="B77" s="12"/>
      <c r="C77" s="11"/>
      <c r="D77" s="11"/>
      <c r="E77" s="17"/>
      <c r="F77" s="11"/>
      <c r="G77" s="11"/>
      <c r="H77" s="11"/>
      <c r="I77" s="18"/>
    </row>
    <row r="78" spans="1:9">
      <c r="B78" s="12"/>
      <c r="C78" s="11"/>
      <c r="D78" s="11"/>
      <c r="E78" s="17"/>
      <c r="F78" s="11"/>
      <c r="G78" s="11"/>
      <c r="H78" s="11"/>
      <c r="I78" s="18"/>
    </row>
    <row r="79" spans="1:9">
      <c r="B79" s="12"/>
      <c r="C79" s="11"/>
      <c r="D79" s="11"/>
      <c r="E79" s="17"/>
      <c r="F79" s="11"/>
      <c r="G79" s="11"/>
      <c r="H79" s="11"/>
      <c r="I79" s="18"/>
    </row>
    <row r="80" spans="1:9">
      <c r="B80" s="12"/>
      <c r="C80" s="11"/>
      <c r="D80" s="11"/>
      <c r="E80" s="17"/>
      <c r="F80" s="11"/>
      <c r="G80" s="11"/>
      <c r="H80" s="11"/>
      <c r="I80" s="18"/>
    </row>
    <row r="81" spans="2:9">
      <c r="B81" s="12"/>
      <c r="C81" s="11"/>
      <c r="D81" s="11"/>
      <c r="E81" s="17"/>
      <c r="F81" s="11"/>
      <c r="G81" s="11"/>
      <c r="H81" s="11"/>
      <c r="I81" s="18"/>
    </row>
    <row r="82" spans="2:9">
      <c r="B82" s="12"/>
      <c r="C82" s="11"/>
      <c r="D82" s="11"/>
      <c r="E82" s="17"/>
      <c r="F82" s="11"/>
      <c r="G82" s="11"/>
      <c r="H82" s="11"/>
      <c r="I82" s="18"/>
    </row>
    <row r="83" spans="2:9">
      <c r="B83" s="12"/>
      <c r="C83" s="11"/>
      <c r="D83" s="11"/>
      <c r="E83" s="17"/>
      <c r="F83" s="11"/>
      <c r="G83" s="11"/>
      <c r="H83" s="11"/>
      <c r="I83" s="18"/>
    </row>
    <row r="84" spans="2:9">
      <c r="B84" s="12"/>
      <c r="C84" s="11"/>
      <c r="D84" s="11"/>
      <c r="E84" s="17"/>
      <c r="F84" s="11"/>
      <c r="G84" s="11"/>
      <c r="H84" s="11"/>
      <c r="I84" s="18"/>
    </row>
    <row r="85" spans="2:9">
      <c r="B85" s="12"/>
      <c r="C85" s="11"/>
      <c r="D85" s="11"/>
      <c r="E85" s="17"/>
      <c r="F85" s="11"/>
      <c r="G85" s="11"/>
      <c r="H85" s="11"/>
      <c r="I85" s="18"/>
    </row>
    <row r="86" spans="2:9">
      <c r="B86" s="12"/>
      <c r="C86" s="11"/>
      <c r="D86" s="11"/>
      <c r="E86" s="17"/>
      <c r="F86" s="11"/>
      <c r="G86" s="11"/>
      <c r="H86" s="11"/>
      <c r="I86" s="18"/>
    </row>
    <row r="87" spans="2:9">
      <c r="B87" s="12"/>
      <c r="C87" s="11"/>
      <c r="D87" s="11"/>
      <c r="E87" s="17"/>
      <c r="F87" s="11"/>
      <c r="G87" s="11"/>
      <c r="H87" s="11"/>
      <c r="I87" s="18"/>
    </row>
    <row r="88" spans="2:9">
      <c r="B88" s="12"/>
      <c r="C88" s="11"/>
      <c r="D88" s="11"/>
      <c r="E88" s="17"/>
      <c r="F88" s="11"/>
      <c r="G88" s="11"/>
      <c r="H88" s="11"/>
      <c r="I88" s="18"/>
    </row>
    <row r="89" spans="2:9">
      <c r="B89" s="12"/>
      <c r="C89" s="11"/>
      <c r="D89" s="11"/>
      <c r="E89" s="17"/>
      <c r="F89" s="11"/>
      <c r="G89" s="11"/>
      <c r="H89" s="11"/>
      <c r="I89" s="18"/>
    </row>
    <row r="90" spans="2:9">
      <c r="B90" s="12"/>
      <c r="C90" s="11"/>
      <c r="D90" s="11"/>
      <c r="E90" s="17"/>
      <c r="F90" s="11"/>
      <c r="G90" s="11"/>
      <c r="H90" s="11"/>
      <c r="I90" s="18"/>
    </row>
    <row r="91" spans="2:9">
      <c r="B91" s="12"/>
      <c r="C91" s="11"/>
      <c r="D91" s="11"/>
      <c r="E91" s="17"/>
      <c r="F91" s="11"/>
      <c r="G91" s="11"/>
      <c r="H91" s="11"/>
      <c r="I91" s="18"/>
    </row>
    <row r="92" spans="2:9">
      <c r="B92" s="12"/>
      <c r="C92" s="11"/>
      <c r="D92" s="11"/>
      <c r="E92" s="17"/>
      <c r="F92" s="11"/>
      <c r="G92" s="11"/>
      <c r="H92" s="11"/>
      <c r="I92" s="18"/>
    </row>
    <row r="93" spans="2:9">
      <c r="B93" s="12"/>
      <c r="C93" s="11"/>
      <c r="D93" s="11"/>
      <c r="E93" s="17"/>
      <c r="F93" s="11"/>
      <c r="G93" s="11"/>
      <c r="H93" s="11"/>
      <c r="I93" s="18"/>
    </row>
    <row r="94" spans="2:9">
      <c r="B94" s="12"/>
      <c r="C94" s="13"/>
      <c r="D94" s="13"/>
      <c r="E94" s="13"/>
      <c r="F94" s="13"/>
      <c r="G94" s="13"/>
      <c r="H94" s="13"/>
      <c r="I94" s="19"/>
    </row>
    <row r="95" spans="2:9">
      <c r="B95" s="123"/>
      <c r="C95" s="123"/>
      <c r="D95" s="123"/>
      <c r="E95" s="123"/>
      <c r="F95" s="123"/>
      <c r="G95" s="123"/>
      <c r="H95" s="123"/>
      <c r="I95" s="123"/>
    </row>
    <row r="96" spans="2:9">
      <c r="B96" s="13" t="s">
        <v>41</v>
      </c>
      <c r="C96" s="13"/>
      <c r="D96" s="13"/>
      <c r="E96" s="13"/>
      <c r="F96" s="13"/>
      <c r="G96" s="13"/>
      <c r="H96" s="13"/>
      <c r="I96" s="13"/>
    </row>
    <row r="97" spans="2:9" ht="18" customHeight="1">
      <c r="B97" s="6" t="s">
        <v>42</v>
      </c>
      <c r="C97" s="20">
        <v>242692000</v>
      </c>
      <c r="D97" s="6"/>
      <c r="E97" s="10"/>
      <c r="F97" s="10"/>
      <c r="G97" s="10"/>
      <c r="I97" s="21"/>
    </row>
    <row r="98" spans="2:9">
      <c r="B98" s="1" t="s">
        <v>43</v>
      </c>
      <c r="C98" s="20">
        <f>(6416114*2)+728000</f>
        <v>13560228</v>
      </c>
      <c r="D98" s="14"/>
      <c r="E98" s="10"/>
      <c r="F98" s="10"/>
      <c r="G98" s="10"/>
      <c r="H98" s="7"/>
      <c r="I98" s="21"/>
    </row>
    <row r="99" spans="2:9">
      <c r="B99" s="1" t="s">
        <v>44</v>
      </c>
      <c r="C99" s="20">
        <v>5327708</v>
      </c>
      <c r="E99" s="10"/>
      <c r="F99" s="10"/>
      <c r="G99" s="10"/>
    </row>
    <row r="100" spans="2:9">
      <c r="B100" s="1" t="s">
        <v>45</v>
      </c>
      <c r="C100" s="20">
        <v>12086000</v>
      </c>
      <c r="D100" s="1" t="s">
        <v>46</v>
      </c>
      <c r="E100" s="10"/>
      <c r="F100" s="10"/>
      <c r="G100" s="10"/>
    </row>
    <row r="101" spans="2:9" ht="18.75">
      <c r="B101" s="15" t="s">
        <v>47</v>
      </c>
      <c r="C101" s="22">
        <f>C97+C98-C99-C100</f>
        <v>238838520</v>
      </c>
      <c r="D101" s="15"/>
      <c r="E101" s="15"/>
      <c r="F101" s="15"/>
      <c r="G101" s="15"/>
      <c r="H101" s="15"/>
      <c r="I101" s="15"/>
    </row>
    <row r="102" spans="2:9">
      <c r="C102" s="10"/>
      <c r="D102" s="10"/>
    </row>
    <row r="103" spans="2:9">
      <c r="B103" s="16"/>
    </row>
    <row r="104" spans="2:9">
      <c r="B104" s="16"/>
    </row>
  </sheetData>
  <mergeCells count="12">
    <mergeCell ref="G1:I1"/>
    <mergeCell ref="H8:I8"/>
    <mergeCell ref="B95:I95"/>
    <mergeCell ref="A3:I3"/>
    <mergeCell ref="A4:I4"/>
    <mergeCell ref="A5:I5"/>
    <mergeCell ref="G7:I7"/>
    <mergeCell ref="A8:A9"/>
    <mergeCell ref="B8:B9"/>
    <mergeCell ref="C8:D8"/>
    <mergeCell ref="E8:E9"/>
    <mergeCell ref="F8:G8"/>
  </mergeCells>
  <pageMargins left="0.23622047244094491" right="0.19685039370078741" top="0.7" bottom="0.69" header="0.23622047244094491" footer="0.23622047244094491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PL 01</vt:lpstr>
      <vt:lpstr>PL 02</vt:lpstr>
    </vt:vector>
  </TitlesOfParts>
  <Company>ThienIT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cp:lastPrinted>2024-12-12T02:14:38Z</cp:lastPrinted>
  <dcterms:created xsi:type="dcterms:W3CDTF">2020-09-13T01:28:52Z</dcterms:created>
  <dcterms:modified xsi:type="dcterms:W3CDTF">2024-12-13T08:25:00Z</dcterms:modified>
</cp:coreProperties>
</file>